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ml.chartshap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0" windowWidth="12240" windowHeight="8415" activeTab="1"/>
  </bookViews>
  <sheets>
    <sheet name="propagazione ottobre 2012 stude" sheetId="5" r:id="rId1"/>
    <sheet name="approx marzo 2013 studio" sheetId="9" r:id="rId2"/>
    <sheet name="misure prese in classe" sheetId="7" r:id="rId3"/>
    <sheet name="Foglio3" sheetId="3" r:id="rId4"/>
  </sheets>
  <definedNames>
    <definedName name="A" localSheetId="0">'propagazione ottobre 2012 stude'!$N$32</definedName>
    <definedName name="A">#REF!</definedName>
    <definedName name="A_app" localSheetId="1">'approx marzo 2013 studio'!$J$56</definedName>
    <definedName name="A_app" localSheetId="2">'misure prese in classe'!$K$56</definedName>
    <definedName name="A_app">#REF!</definedName>
    <definedName name="A_teor">#REF!</definedName>
    <definedName name="B" localSheetId="0">'propagazione ottobre 2012 stude'!$N$34</definedName>
    <definedName name="B">#REF!</definedName>
    <definedName name="B_app" localSheetId="1">'approx marzo 2013 studio'!$L$56</definedName>
    <definedName name="B_app" localSheetId="2">'misure prese in classe'!$M$56</definedName>
    <definedName name="B_app">#REF!</definedName>
    <definedName name="B_teor">#REF!</definedName>
    <definedName name="D">#REF!</definedName>
    <definedName name="delta">#REF!</definedName>
    <definedName name="N">#REF!</definedName>
    <definedName name="N_coppie">#REF!</definedName>
    <definedName name="N_dati">#REF!</definedName>
    <definedName name="s_x">#REF!</definedName>
    <definedName name="s_xq">#REF!</definedName>
    <definedName name="s_xy">#REF!</definedName>
    <definedName name="s_y">#REF!</definedName>
    <definedName name="sigma_y">#REF!</definedName>
    <definedName name="som_y">#REF!</definedName>
    <definedName name="Sx">#REF!</definedName>
    <definedName name="Sxq">#REF!</definedName>
  </definedNames>
  <calcPr calcId="125725"/>
</workbook>
</file>

<file path=xl/calcChain.xml><?xml version="1.0" encoding="utf-8"?>
<calcChain xmlns="http://schemas.openxmlformats.org/spreadsheetml/2006/main">
  <c r="O12" i="7"/>
  <c r="N12"/>
  <c r="N14"/>
  <c r="K4"/>
  <c r="J4"/>
  <c r="P25"/>
  <c r="N25"/>
  <c r="C19" i="5"/>
  <c r="I4" i="7"/>
  <c r="H9"/>
  <c r="H8"/>
  <c r="H7"/>
  <c r="H6"/>
  <c r="H5"/>
  <c r="H4"/>
  <c r="J9"/>
  <c r="L21" i="5"/>
  <c r="L22"/>
  <c r="M14" i="9"/>
  <c r="N12"/>
  <c r="M12"/>
  <c r="L4"/>
  <c r="K4"/>
  <c r="J4"/>
  <c r="I4"/>
  <c r="K9" i="7"/>
  <c r="I9"/>
  <c r="I8"/>
  <c r="I7"/>
  <c r="I6"/>
  <c r="I5"/>
  <c r="R32" i="9"/>
  <c r="N15" i="7" l="1"/>
  <c r="M24" i="9"/>
  <c r="P14" i="7" l="1"/>
  <c r="I9" i="9"/>
  <c r="L9" s="1"/>
  <c r="I8"/>
  <c r="J8" s="1"/>
  <c r="I7"/>
  <c r="J7" s="1"/>
  <c r="I6"/>
  <c r="J6" s="1"/>
  <c r="I5"/>
  <c r="J5" l="1"/>
  <c r="K9"/>
  <c r="Q25" i="5"/>
  <c r="P25"/>
  <c r="O25"/>
  <c r="N25"/>
  <c r="M25"/>
  <c r="L25"/>
  <c r="H25"/>
  <c r="G25"/>
  <c r="F25"/>
  <c r="E25"/>
  <c r="D25"/>
  <c r="C25"/>
  <c r="Q14"/>
  <c r="P14"/>
  <c r="O14"/>
  <c r="N14"/>
  <c r="M14"/>
  <c r="L14"/>
  <c r="H14"/>
  <c r="G14"/>
  <c r="F14"/>
  <c r="E14"/>
  <c r="D14"/>
  <c r="C14"/>
  <c r="Q12"/>
  <c r="P12"/>
  <c r="O12"/>
  <c r="N12"/>
  <c r="M12"/>
  <c r="L12"/>
  <c r="H12"/>
  <c r="G12"/>
  <c r="F12"/>
  <c r="E12"/>
  <c r="D12"/>
  <c r="C12"/>
  <c r="Q11"/>
  <c r="Q17" s="1"/>
  <c r="P11"/>
  <c r="P17" s="1"/>
  <c r="O11"/>
  <c r="O17" s="1"/>
  <c r="N11"/>
  <c r="N17" s="1"/>
  <c r="M11"/>
  <c r="M17" s="1"/>
  <c r="L11"/>
  <c r="H11"/>
  <c r="G11"/>
  <c r="F11"/>
  <c r="E11"/>
  <c r="D11"/>
  <c r="C11"/>
  <c r="A7"/>
  <c r="M25" i="9"/>
  <c r="R33"/>
  <c r="D15" i="5" l="1"/>
  <c r="G15"/>
  <c r="G18" s="1"/>
  <c r="L15"/>
  <c r="L18" s="1"/>
  <c r="N15"/>
  <c r="N18" s="1"/>
  <c r="F15"/>
  <c r="H15"/>
  <c r="H18" s="1"/>
  <c r="M15"/>
  <c r="M18" s="1"/>
  <c r="J9" i="9"/>
  <c r="M15"/>
  <c r="O15" s="1"/>
  <c r="O18" s="1"/>
  <c r="O22" s="1"/>
  <c r="L17" i="5"/>
  <c r="M21"/>
  <c r="M20"/>
  <c r="M19"/>
  <c r="M23"/>
  <c r="O21"/>
  <c r="O20"/>
  <c r="O19"/>
  <c r="Q21"/>
  <c r="Q20"/>
  <c r="Q19"/>
  <c r="E15"/>
  <c r="F18"/>
  <c r="N23"/>
  <c r="N21"/>
  <c r="N20"/>
  <c r="N19"/>
  <c r="P21"/>
  <c r="P20"/>
  <c r="P19"/>
  <c r="C15"/>
  <c r="C17"/>
  <c r="D18"/>
  <c r="O14" i="9" l="1"/>
  <c r="M18" s="1"/>
  <c r="M22" s="1"/>
  <c r="C23" i="5"/>
  <c r="C21"/>
  <c r="C20"/>
  <c r="P22"/>
  <c r="P24"/>
  <c r="N22"/>
  <c r="N24"/>
  <c r="E18"/>
  <c r="E16"/>
  <c r="D16" s="1"/>
  <c r="C16"/>
  <c r="Q15" s="1"/>
  <c r="C18"/>
  <c r="Q24"/>
  <c r="Q22"/>
  <c r="O24"/>
  <c r="O22"/>
  <c r="M24"/>
  <c r="M22"/>
  <c r="H17"/>
  <c r="L23"/>
  <c r="L20"/>
  <c r="L19"/>
  <c r="M32" i="9" l="1"/>
  <c r="O32" s="1"/>
  <c r="M33" s="1"/>
  <c r="M34" s="1"/>
  <c r="M28"/>
  <c r="M30"/>
  <c r="L24" i="5"/>
  <c r="G17"/>
  <c r="H21"/>
  <c r="H20"/>
  <c r="H19"/>
  <c r="H23"/>
  <c r="P15"/>
  <c r="Q18"/>
  <c r="Q16"/>
  <c r="Q23"/>
  <c r="C24"/>
  <c r="C22"/>
  <c r="H24" l="1"/>
  <c r="F17"/>
  <c r="G23"/>
  <c r="G21"/>
  <c r="G20"/>
  <c r="G19"/>
  <c r="H22"/>
  <c r="O15"/>
  <c r="P18"/>
  <c r="P16"/>
  <c r="P23"/>
  <c r="E17" l="1"/>
  <c r="F21"/>
  <c r="F20"/>
  <c r="F22" s="1"/>
  <c r="F19"/>
  <c r="F23"/>
  <c r="O18"/>
  <c r="O16"/>
  <c r="N16" s="1"/>
  <c r="M16" s="1"/>
  <c r="L16" s="1"/>
  <c r="H16" s="1"/>
  <c r="G16" s="1"/>
  <c r="F16" s="1"/>
  <c r="O23"/>
  <c r="G24"/>
  <c r="F24" s="1"/>
  <c r="G22"/>
  <c r="D17" l="1"/>
  <c r="E23"/>
  <c r="E21"/>
  <c r="E20"/>
  <c r="E19"/>
  <c r="D21" l="1"/>
  <c r="D20"/>
  <c r="D19"/>
  <c r="D23"/>
  <c r="E24"/>
  <c r="E22"/>
  <c r="D22" l="1"/>
  <c r="D24"/>
  <c r="A8"/>
  <c r="A9" s="1"/>
  <c r="A10" s="1"/>
  <c r="P15" i="7"/>
  <c r="P18" s="1"/>
  <c r="P22" s="1"/>
  <c r="N18"/>
  <c r="N22"/>
</calcChain>
</file>

<file path=xl/sharedStrings.xml><?xml version="1.0" encoding="utf-8"?>
<sst xmlns="http://schemas.openxmlformats.org/spreadsheetml/2006/main" count="122" uniqueCount="61">
  <si>
    <t>x</t>
  </si>
  <si>
    <t>B=</t>
  </si>
  <si>
    <t xml:space="preserve">Misure di 3 oscillazioni </t>
  </si>
  <si>
    <t>stecca metrica di risoluzione 1 mm</t>
  </si>
  <si>
    <t>Cronometro di risoluzione 1/100 s</t>
  </si>
  <si>
    <r>
      <rPr>
        <i/>
        <sz val="12"/>
        <color theme="1"/>
        <rFont val="Times New Roman"/>
        <family val="1"/>
      </rPr>
      <t>t</t>
    </r>
    <r>
      <rPr>
        <sz val="12"/>
        <color theme="1"/>
        <rFont val="Times New Roman"/>
        <family val="1"/>
      </rPr>
      <t>=3</t>
    </r>
    <r>
      <rPr>
        <i/>
        <sz val="12"/>
        <color theme="1"/>
        <rFont val="Times New Roman"/>
        <family val="1"/>
      </rPr>
      <t>T</t>
    </r>
  </si>
  <si>
    <r>
      <t xml:space="preserve">l </t>
    </r>
    <r>
      <rPr>
        <sz val="12"/>
        <color theme="1"/>
        <rFont val="Times New Roman"/>
        <family val="1"/>
      </rPr>
      <t>[mm]</t>
    </r>
  </si>
  <si>
    <t>media</t>
  </si>
  <si>
    <t>dev stand</t>
  </si>
  <si>
    <r>
      <rPr>
        <i/>
        <sz val="11"/>
        <color theme="1"/>
        <rFont val="Symbol"/>
        <family val="1"/>
        <charset val="2"/>
      </rPr>
      <t>d</t>
    </r>
    <r>
      <rPr>
        <i/>
        <sz val="11"/>
        <color theme="1"/>
        <rFont val="Calibri"/>
        <family val="2"/>
        <scheme val="minor"/>
      </rPr>
      <t>t/t</t>
    </r>
  </si>
  <si>
    <r>
      <rPr>
        <i/>
        <sz val="11"/>
        <color theme="1"/>
        <rFont val="Symbol"/>
        <family val="1"/>
        <charset val="2"/>
      </rPr>
      <t>d</t>
    </r>
    <r>
      <rPr>
        <i/>
        <sz val="11"/>
        <color theme="1"/>
        <rFont val="Calibri"/>
        <family val="2"/>
        <scheme val="minor"/>
      </rPr>
      <t>l/l</t>
    </r>
  </si>
  <si>
    <r>
      <rPr>
        <i/>
        <sz val="12"/>
        <color theme="1"/>
        <rFont val="Symbol"/>
        <family val="1"/>
        <charset val="2"/>
      </rPr>
      <t>e</t>
    </r>
    <r>
      <rPr>
        <i/>
        <vertAlign val="subscript"/>
        <sz val="12"/>
        <color theme="1"/>
        <rFont val="Times New Roman"/>
        <family val="1"/>
      </rPr>
      <t>t</t>
    </r>
  </si>
  <si>
    <r>
      <rPr>
        <i/>
        <sz val="12"/>
        <color theme="1"/>
        <rFont val="Symbol"/>
        <family val="1"/>
        <charset val="2"/>
      </rPr>
      <t>d</t>
    </r>
    <r>
      <rPr>
        <i/>
        <vertAlign val="subscript"/>
        <sz val="12"/>
        <color theme="1"/>
        <rFont val="Times New Roman"/>
        <family val="1"/>
      </rPr>
      <t>t</t>
    </r>
  </si>
  <si>
    <r>
      <rPr>
        <i/>
        <sz val="12"/>
        <color theme="1"/>
        <rFont val="Symbol"/>
        <family val="1"/>
        <charset val="2"/>
      </rPr>
      <t>`</t>
    </r>
    <r>
      <rPr>
        <i/>
        <sz val="12"/>
        <color theme="1"/>
        <rFont val="Times New Roman"/>
        <family val="1"/>
      </rPr>
      <t>T</t>
    </r>
    <r>
      <rPr>
        <sz val="12"/>
        <color theme="1"/>
        <rFont val="Times New Roman"/>
        <family val="1"/>
      </rPr>
      <t xml:space="preserve"> [s]</t>
    </r>
  </si>
  <si>
    <r>
      <rPr>
        <i/>
        <sz val="12"/>
        <color theme="1"/>
        <rFont val="Symbol"/>
        <family val="1"/>
        <charset val="2"/>
      </rPr>
      <t>`</t>
    </r>
    <r>
      <rPr>
        <i/>
        <sz val="12"/>
        <color theme="1"/>
        <rFont val="Times New Roman"/>
        <family val="1"/>
      </rPr>
      <t>T</t>
    </r>
    <r>
      <rPr>
        <i/>
        <vertAlign val="superscript"/>
        <sz val="12"/>
        <color theme="1"/>
        <rFont val="Times New Roman"/>
        <family val="1"/>
      </rPr>
      <t>2</t>
    </r>
    <r>
      <rPr>
        <i/>
        <sz val="12"/>
        <color theme="1"/>
        <rFont val="Times New Roman"/>
        <family val="1"/>
      </rPr>
      <t xml:space="preserve"> </t>
    </r>
    <r>
      <rPr>
        <sz val="12"/>
        <color theme="1"/>
        <rFont val="Times New Roman"/>
        <family val="1"/>
      </rPr>
      <t>[s</t>
    </r>
    <r>
      <rPr>
        <vertAlign val="superscript"/>
        <sz val="12"/>
        <color theme="1"/>
        <rFont val="Times New Roman"/>
        <family val="1"/>
      </rPr>
      <t>2</t>
    </r>
    <r>
      <rPr>
        <sz val="12"/>
        <color theme="1"/>
        <rFont val="Times New Roman"/>
        <family val="1"/>
      </rPr>
      <t>]</t>
    </r>
  </si>
  <si>
    <r>
      <rPr>
        <i/>
        <sz val="11"/>
        <color theme="1"/>
        <rFont val="Symbol"/>
        <family val="1"/>
        <charset val="2"/>
      </rPr>
      <t>s</t>
    </r>
    <r>
      <rPr>
        <i/>
        <vertAlign val="subscript"/>
        <sz val="11"/>
        <color theme="1"/>
        <rFont val="Times New Roman"/>
        <family val="1"/>
      </rPr>
      <t>y</t>
    </r>
    <r>
      <rPr>
        <i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[s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] </t>
    </r>
  </si>
  <si>
    <r>
      <rPr>
        <i/>
        <sz val="11"/>
        <color theme="1"/>
        <rFont val="Symbol"/>
        <family val="1"/>
        <charset val="2"/>
      </rPr>
      <t>s(T</t>
    </r>
    <r>
      <rPr>
        <i/>
        <vertAlign val="superscript"/>
        <sz val="11"/>
        <color theme="1"/>
        <rFont val="Symbol"/>
        <family val="1"/>
        <charset val="2"/>
      </rPr>
      <t>2</t>
    </r>
    <r>
      <rPr>
        <i/>
        <sz val="11"/>
        <color theme="1"/>
        <rFont val="Calibri"/>
        <family val="2"/>
        <scheme val="minor"/>
      </rPr>
      <t>)=2</t>
    </r>
    <r>
      <rPr>
        <i/>
        <sz val="11"/>
        <color theme="1"/>
        <rFont val="Symbol"/>
        <family val="1"/>
        <charset val="2"/>
      </rPr>
      <t>`</t>
    </r>
    <r>
      <rPr>
        <i/>
        <sz val="11"/>
        <color theme="1"/>
        <rFont val="Calibri"/>
        <family val="2"/>
        <scheme val="minor"/>
      </rPr>
      <t xml:space="preserve">T/3 </t>
    </r>
    <r>
      <rPr>
        <i/>
        <sz val="11"/>
        <color theme="1"/>
        <rFont val="Symbol"/>
        <family val="1"/>
        <charset val="2"/>
      </rPr>
      <t>d</t>
    </r>
    <r>
      <rPr>
        <i/>
        <sz val="11"/>
        <color theme="1"/>
        <rFont val="Calibri"/>
        <family val="2"/>
        <scheme val="minor"/>
      </rPr>
      <t>t</t>
    </r>
  </si>
  <si>
    <r>
      <rPr>
        <i/>
        <sz val="11"/>
        <color theme="1"/>
        <rFont val="Symbol"/>
        <family val="1"/>
        <charset val="2"/>
      </rPr>
      <t>e</t>
    </r>
    <r>
      <rPr>
        <i/>
        <vertAlign val="subscript"/>
        <sz val="11"/>
        <color theme="1"/>
        <rFont val="Times New Roman"/>
        <family val="1"/>
      </rPr>
      <t>y</t>
    </r>
    <r>
      <rPr>
        <i/>
        <sz val="11"/>
        <color theme="1"/>
        <rFont val="Calibri"/>
        <family val="2"/>
        <scheme val="minor"/>
      </rPr>
      <t>=2</t>
    </r>
    <r>
      <rPr>
        <i/>
        <sz val="11"/>
        <color theme="1"/>
        <rFont val="Symbol"/>
        <family val="1"/>
        <charset val="2"/>
      </rPr>
      <t>`</t>
    </r>
    <r>
      <rPr>
        <i/>
        <sz val="11"/>
        <color theme="1"/>
        <rFont val="Calibri"/>
        <family val="2"/>
        <scheme val="minor"/>
      </rPr>
      <t xml:space="preserve">T/3 </t>
    </r>
    <r>
      <rPr>
        <i/>
        <sz val="11"/>
        <color theme="1"/>
        <rFont val="Symbol"/>
        <family val="1"/>
        <charset val="2"/>
      </rPr>
      <t>d</t>
    </r>
    <r>
      <rPr>
        <i/>
        <sz val="11"/>
        <color theme="1"/>
        <rFont val="Calibri"/>
        <family val="2"/>
        <scheme val="minor"/>
      </rPr>
      <t>t</t>
    </r>
  </si>
  <si>
    <r>
      <rPr>
        <i/>
        <sz val="11"/>
        <color theme="1"/>
        <rFont val="Symbol"/>
        <family val="1"/>
        <charset val="2"/>
      </rPr>
      <t>d</t>
    </r>
    <r>
      <rPr>
        <i/>
        <sz val="11"/>
        <color theme="1"/>
        <rFont val="Calibri"/>
        <family val="2"/>
        <scheme val="minor"/>
      </rPr>
      <t>y quadratura</t>
    </r>
  </si>
  <si>
    <r>
      <rPr>
        <i/>
        <sz val="11"/>
        <color theme="1"/>
        <rFont val="Symbol"/>
        <family val="1"/>
        <charset val="2"/>
      </rPr>
      <t>e</t>
    </r>
    <r>
      <rPr>
        <i/>
        <vertAlign val="subscript"/>
        <sz val="11"/>
        <color theme="1"/>
        <rFont val="Times New Roman"/>
        <family val="1"/>
      </rPr>
      <t>y</t>
    </r>
    <r>
      <rPr>
        <i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[s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] </t>
    </r>
  </si>
  <si>
    <r>
      <rPr>
        <i/>
        <sz val="11"/>
        <color theme="1"/>
        <rFont val="Symbol"/>
        <family val="1"/>
        <charset val="2"/>
      </rPr>
      <t>d</t>
    </r>
    <r>
      <rPr>
        <i/>
        <vertAlign val="subscript"/>
        <sz val="11"/>
        <color theme="1"/>
        <rFont val="Times New Roman"/>
        <family val="1"/>
      </rPr>
      <t>y</t>
    </r>
    <r>
      <rPr>
        <i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[s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] </t>
    </r>
  </si>
  <si>
    <r>
      <rPr>
        <i/>
        <sz val="11"/>
        <color theme="1"/>
        <rFont val="Symbol"/>
        <family val="1"/>
        <charset val="2"/>
      </rPr>
      <t>d</t>
    </r>
    <r>
      <rPr>
        <i/>
        <sz val="11"/>
        <color theme="1"/>
        <rFont val="Calibri"/>
        <family val="2"/>
        <scheme val="minor"/>
      </rPr>
      <t xml:space="preserve">y propag </t>
    </r>
    <r>
      <rPr>
        <i/>
        <sz val="11"/>
        <color theme="1"/>
        <rFont val="Symbol"/>
        <family val="1"/>
        <charset val="2"/>
      </rPr>
      <t>d</t>
    </r>
    <r>
      <rPr>
        <i/>
        <sz val="11"/>
        <color theme="1"/>
        <rFont val="Calibri"/>
        <family val="2"/>
        <scheme val="minor"/>
      </rPr>
      <t>t</t>
    </r>
  </si>
  <si>
    <r>
      <rPr>
        <i/>
        <sz val="11"/>
        <color theme="1"/>
        <rFont val="Symbol"/>
        <family val="1"/>
        <charset val="2"/>
      </rPr>
      <t>d</t>
    </r>
    <r>
      <rPr>
        <i/>
        <sz val="11"/>
        <color theme="1"/>
        <rFont val="Calibri"/>
        <family val="2"/>
        <scheme val="minor"/>
      </rPr>
      <t>y/y</t>
    </r>
  </si>
  <si>
    <t>y</t>
  </si>
  <si>
    <r>
      <rPr>
        <i/>
        <sz val="11"/>
        <color theme="1"/>
        <rFont val="Symbol"/>
        <family val="1"/>
        <charset val="2"/>
      </rPr>
      <t>d</t>
    </r>
    <r>
      <rPr>
        <i/>
        <sz val="11"/>
        <color theme="1"/>
        <rFont val="Calibri"/>
        <family val="2"/>
        <scheme val="minor"/>
      </rPr>
      <t>y</t>
    </r>
  </si>
  <si>
    <t>MAX pend</t>
  </si>
  <si>
    <t>Min pend</t>
  </si>
  <si>
    <r>
      <t>B</t>
    </r>
    <r>
      <rPr>
        <i/>
        <vertAlign val="subscript"/>
        <sz val="11"/>
        <color theme="1"/>
        <rFont val="Calibri"/>
        <family val="2"/>
        <scheme val="minor"/>
      </rPr>
      <t>ms</t>
    </r>
    <r>
      <rPr>
        <i/>
        <sz val="11"/>
        <color theme="1"/>
        <rFont val="Calibri"/>
        <family val="2"/>
        <scheme val="minor"/>
      </rPr>
      <t>=</t>
    </r>
  </si>
  <si>
    <r>
      <rPr>
        <i/>
        <sz val="11"/>
        <color theme="1"/>
        <rFont val="Symbol"/>
        <family val="1"/>
        <charset val="2"/>
      </rPr>
      <t>D</t>
    </r>
    <r>
      <rPr>
        <i/>
        <vertAlign val="subscript"/>
        <sz val="11"/>
        <color theme="1"/>
        <rFont val="Calibri"/>
        <family val="2"/>
        <scheme val="minor"/>
      </rPr>
      <t>B</t>
    </r>
    <r>
      <rPr>
        <i/>
        <sz val="11"/>
        <color theme="1"/>
        <rFont val="Calibri"/>
        <family val="2"/>
        <scheme val="minor"/>
      </rPr>
      <t>/2</t>
    </r>
  </si>
  <si>
    <r>
      <t>B</t>
    </r>
    <r>
      <rPr>
        <i/>
        <vertAlign val="subscript"/>
        <sz val="11"/>
        <color theme="1"/>
        <rFont val="Calibri"/>
        <family val="2"/>
        <scheme val="minor"/>
      </rPr>
      <t>max</t>
    </r>
  </si>
  <si>
    <r>
      <t>B</t>
    </r>
    <r>
      <rPr>
        <i/>
        <vertAlign val="subscript"/>
        <sz val="11"/>
        <color theme="1"/>
        <rFont val="Calibri"/>
        <family val="2"/>
        <scheme val="minor"/>
      </rPr>
      <t>min</t>
    </r>
  </si>
  <si>
    <r>
      <t>s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/mm</t>
    </r>
  </si>
  <si>
    <r>
      <t>s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/m</t>
    </r>
  </si>
  <si>
    <t>.+/-</t>
  </si>
  <si>
    <t>B=cost/g</t>
  </si>
  <si>
    <t>g=</t>
  </si>
  <si>
    <t>cost=</t>
  </si>
  <si>
    <r>
      <t>4</t>
    </r>
    <r>
      <rPr>
        <sz val="11"/>
        <color theme="1"/>
        <rFont val="Symbol"/>
        <family val="1"/>
        <charset val="2"/>
      </rPr>
      <t>p</t>
    </r>
    <r>
      <rPr>
        <vertAlign val="superscript"/>
        <sz val="11"/>
        <color theme="1"/>
        <rFont val="Calibri"/>
        <family val="2"/>
        <scheme val="minor"/>
      </rPr>
      <t>2</t>
    </r>
  </si>
  <si>
    <r>
      <t>1/4</t>
    </r>
    <r>
      <rPr>
        <sz val="11"/>
        <color theme="1"/>
        <rFont val="Symbol"/>
        <family val="1"/>
        <charset val="2"/>
      </rPr>
      <t>p</t>
    </r>
    <r>
      <rPr>
        <vertAlign val="superscript"/>
        <sz val="11"/>
        <color theme="1"/>
        <rFont val="Calibri"/>
        <family val="2"/>
        <scheme val="minor"/>
      </rPr>
      <t>2</t>
    </r>
  </si>
  <si>
    <t>Discrepanza/incertezza</t>
  </si>
  <si>
    <r>
      <rPr>
        <i/>
        <sz val="11"/>
        <color theme="1"/>
        <rFont val="Symbol"/>
        <family val="1"/>
        <charset val="2"/>
      </rPr>
      <t>d</t>
    </r>
    <r>
      <rPr>
        <i/>
        <sz val="11"/>
        <color theme="1"/>
        <rFont val="Calibri"/>
        <family val="2"/>
        <scheme val="minor"/>
      </rPr>
      <t>T</t>
    </r>
  </si>
  <si>
    <r>
      <t xml:space="preserve">l </t>
    </r>
    <r>
      <rPr>
        <sz val="14"/>
        <color theme="1"/>
        <rFont val="Times New Roman"/>
        <family val="1"/>
      </rPr>
      <t>[mm]</t>
    </r>
  </si>
  <si>
    <r>
      <rPr>
        <i/>
        <sz val="14"/>
        <color theme="1"/>
        <rFont val="Times New Roman"/>
        <family val="1"/>
      </rPr>
      <t xml:space="preserve">t </t>
    </r>
    <r>
      <rPr>
        <sz val="14"/>
        <color theme="1"/>
        <rFont val="Times New Roman"/>
        <family val="1"/>
      </rPr>
      <t>[s]</t>
    </r>
  </si>
  <si>
    <r>
      <t>mm/s</t>
    </r>
    <r>
      <rPr>
        <vertAlign val="superscript"/>
        <sz val="11"/>
        <color theme="1"/>
        <rFont val="Calibri"/>
        <family val="2"/>
        <scheme val="minor"/>
      </rPr>
      <t>2</t>
    </r>
  </si>
  <si>
    <t>B regressione</t>
  </si>
  <si>
    <t xml:space="preserve">g atteso </t>
  </si>
  <si>
    <t>`</t>
  </si>
  <si>
    <r>
      <rPr>
        <i/>
        <sz val="12"/>
        <color theme="1"/>
        <rFont val="Times New Roman"/>
        <family val="1"/>
      </rPr>
      <t xml:space="preserve">N </t>
    </r>
    <r>
      <rPr>
        <sz val="12"/>
        <color theme="1"/>
        <rFont val="Times New Roman"/>
        <family val="1"/>
      </rPr>
      <t>misure</t>
    </r>
  </si>
  <si>
    <t>dev st</t>
  </si>
  <si>
    <t>min pend</t>
  </si>
  <si>
    <r>
      <rPr>
        <i/>
        <sz val="12"/>
        <color rgb="FF000099"/>
        <rFont val="Symbol"/>
        <family val="1"/>
        <charset val="2"/>
      </rPr>
      <t>`</t>
    </r>
    <r>
      <rPr>
        <i/>
        <sz val="12"/>
        <color rgb="FF000099"/>
        <rFont val="Times New Roman"/>
        <family val="1"/>
      </rPr>
      <t>T</t>
    </r>
    <r>
      <rPr>
        <i/>
        <vertAlign val="superscript"/>
        <sz val="12"/>
        <color rgb="FF000099"/>
        <rFont val="Times New Roman"/>
        <family val="1"/>
      </rPr>
      <t>2</t>
    </r>
    <r>
      <rPr>
        <i/>
        <sz val="12"/>
        <color rgb="FF000099"/>
        <rFont val="Times New Roman"/>
        <family val="1"/>
      </rPr>
      <t xml:space="preserve"> </t>
    </r>
    <r>
      <rPr>
        <sz val="12"/>
        <color rgb="FF000099"/>
        <rFont val="Times New Roman"/>
        <family val="1"/>
      </rPr>
      <t>[s</t>
    </r>
    <r>
      <rPr>
        <vertAlign val="superscript"/>
        <sz val="12"/>
        <color rgb="FF000099"/>
        <rFont val="Times New Roman"/>
        <family val="1"/>
      </rPr>
      <t>2</t>
    </r>
    <r>
      <rPr>
        <sz val="12"/>
        <color rgb="FF000099"/>
        <rFont val="Times New Roman"/>
        <family val="1"/>
      </rPr>
      <t>]</t>
    </r>
  </si>
  <si>
    <t>Misure del pendolo prese nello studio del docente approssimazione grafica</t>
  </si>
  <si>
    <t xml:space="preserve">Misure del pendolo prese in classe, </t>
  </si>
  <si>
    <t xml:space="preserve">Pendolo messo in </t>
  </si>
  <si>
    <t>oscillazione del docente</t>
  </si>
  <si>
    <t>oscillazione dagli studenti</t>
  </si>
  <si>
    <r>
      <t>g</t>
    </r>
    <r>
      <rPr>
        <vertAlign val="subscript"/>
        <sz val="11"/>
        <color theme="1"/>
        <rFont val="Calibri"/>
        <family val="2"/>
        <scheme val="minor"/>
      </rPr>
      <t>att</t>
    </r>
    <r>
      <rPr>
        <sz val="11"/>
        <color theme="1"/>
        <rFont val="Calibri"/>
        <family val="2"/>
        <scheme val="minor"/>
      </rPr>
      <t>=</t>
    </r>
  </si>
  <si>
    <r>
      <rPr>
        <i/>
        <sz val="11"/>
        <color theme="1"/>
        <rFont val="Calibri"/>
        <family val="2"/>
        <scheme val="minor"/>
      </rPr>
      <t>g</t>
    </r>
    <r>
      <rPr>
        <i/>
        <vertAlign val="subscript"/>
        <sz val="11"/>
        <color theme="1"/>
        <rFont val="Calibri"/>
        <family val="2"/>
        <scheme val="minor"/>
      </rPr>
      <t>mis</t>
    </r>
  </si>
  <si>
    <t>±</t>
  </si>
  <si>
    <t>Misure prese dagli studenti in classe</t>
  </si>
  <si>
    <t>Misure riofatte nel mio studio per I docenti del TFA</t>
  </si>
</sst>
</file>

<file path=xl/styles.xml><?xml version="1.0" encoding="utf-8"?>
<styleSheet xmlns="http://schemas.openxmlformats.org/spreadsheetml/2006/main">
  <numFmts count="3">
    <numFmt numFmtId="165" formatCode="0.0E+00"/>
    <numFmt numFmtId="166" formatCode="0.000"/>
    <numFmt numFmtId="167" formatCode="0.0000"/>
  </numFmts>
  <fonts count="28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Symbol"/>
      <family val="1"/>
      <charset val="2"/>
    </font>
    <font>
      <vertAlign val="superscript"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Times New Roman"/>
      <family val="1"/>
    </font>
    <font>
      <i/>
      <sz val="12"/>
      <color theme="1"/>
      <name val="Times New Roman"/>
      <family val="1"/>
    </font>
    <font>
      <i/>
      <vertAlign val="subscript"/>
      <sz val="11"/>
      <color theme="1"/>
      <name val="Times New Roman"/>
      <family val="1"/>
    </font>
    <font>
      <i/>
      <sz val="11"/>
      <color theme="1"/>
      <name val="Symbol"/>
      <family val="1"/>
      <charset val="2"/>
    </font>
    <font>
      <i/>
      <sz val="11"/>
      <color theme="1"/>
      <name val="Calibri"/>
      <family val="2"/>
      <scheme val="minor"/>
    </font>
    <font>
      <i/>
      <sz val="12"/>
      <color theme="1"/>
      <name val="Symbol"/>
      <family val="1"/>
      <charset val="2"/>
    </font>
    <font>
      <i/>
      <vertAlign val="subscript"/>
      <sz val="12"/>
      <color theme="1"/>
      <name val="Times New Roman"/>
      <family val="1"/>
    </font>
    <font>
      <i/>
      <vertAlign val="superscript"/>
      <sz val="12"/>
      <color theme="1"/>
      <name val="Times New Roman"/>
      <family val="1"/>
    </font>
    <font>
      <vertAlign val="superscript"/>
      <sz val="12"/>
      <color theme="1"/>
      <name val="Times New Roman"/>
      <family val="1"/>
    </font>
    <font>
      <i/>
      <vertAlign val="superscript"/>
      <sz val="11"/>
      <color theme="1"/>
      <name val="Symbol"/>
      <family val="1"/>
      <charset val="2"/>
    </font>
    <font>
      <i/>
      <vertAlign val="subscript"/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i/>
      <sz val="14"/>
      <color theme="1"/>
      <name val="Times New Roman"/>
      <family val="1"/>
    </font>
    <font>
      <sz val="14"/>
      <color theme="1"/>
      <name val="Times New Roman"/>
      <family val="1"/>
    </font>
    <font>
      <i/>
      <sz val="11"/>
      <color rgb="FF000099"/>
      <name val="Calibri"/>
      <family val="2"/>
      <scheme val="minor"/>
    </font>
    <font>
      <i/>
      <sz val="12"/>
      <color rgb="FF000099"/>
      <name val="Times New Roman"/>
      <family val="1"/>
    </font>
    <font>
      <i/>
      <sz val="12"/>
      <color rgb="FF000099"/>
      <name val="Symbol"/>
      <family val="1"/>
      <charset val="2"/>
    </font>
    <font>
      <i/>
      <vertAlign val="superscript"/>
      <sz val="12"/>
      <color rgb="FF000099"/>
      <name val="Times New Roman"/>
      <family val="1"/>
    </font>
    <font>
      <sz val="12"/>
      <color rgb="FF000099"/>
      <name val="Times New Roman"/>
      <family val="1"/>
    </font>
    <font>
      <vertAlign val="superscript"/>
      <sz val="12"/>
      <color rgb="FF000099"/>
      <name val="Times New Roman"/>
      <family val="1"/>
    </font>
    <font>
      <sz val="11"/>
      <color rgb="FF000099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4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Dashed">
        <color auto="1"/>
      </top>
      <bottom style="mediumDashed">
        <color auto="1"/>
      </bottom>
      <diagonal/>
    </border>
    <border>
      <left style="medium">
        <color auto="1"/>
      </left>
      <right/>
      <top style="mediumDashed">
        <color auto="1"/>
      </top>
      <bottom style="mediumDashed">
        <color auto="1"/>
      </bottom>
      <diagonal/>
    </border>
    <border>
      <left style="thick">
        <color rgb="FF002060"/>
      </left>
      <right style="thick">
        <color rgb="FF002060"/>
      </right>
      <top style="mediumDashed">
        <color auto="1"/>
      </top>
      <bottom style="mediumDashed">
        <color auto="1"/>
      </bottom>
      <diagonal/>
    </border>
    <border>
      <left/>
      <right style="medium">
        <color auto="1"/>
      </right>
      <top/>
      <bottom style="mediumDashed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Dashed">
        <color auto="1"/>
      </bottom>
      <diagonal/>
    </border>
    <border>
      <left style="thick">
        <color rgb="FF002060"/>
      </left>
      <right style="thick">
        <color rgb="FF002060"/>
      </right>
      <top/>
      <bottom style="mediumDashed">
        <color auto="1"/>
      </bottom>
      <diagonal/>
    </border>
    <border>
      <left style="medium">
        <color auto="1"/>
      </left>
      <right/>
      <top style="medium">
        <color rgb="FFC00000"/>
      </top>
      <bottom style="medium">
        <color rgb="FFC00000"/>
      </bottom>
      <diagonal/>
    </border>
    <border>
      <left style="thick">
        <color rgb="FF002060"/>
      </left>
      <right style="thick">
        <color rgb="FF002060"/>
      </right>
      <top style="medium">
        <color rgb="FFC00000"/>
      </top>
      <bottom style="medium">
        <color rgb="FFC00000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 style="mediumDashed">
        <color auto="1"/>
      </top>
      <bottom style="thick">
        <color auto="1"/>
      </bottom>
      <diagonal/>
    </border>
    <border>
      <left/>
      <right/>
      <top style="mediumDashed">
        <color auto="1"/>
      </top>
      <bottom style="thick">
        <color auto="1"/>
      </bottom>
      <diagonal/>
    </border>
    <border>
      <left/>
      <right style="thick">
        <color auto="1"/>
      </right>
      <top style="mediumDashed">
        <color auto="1"/>
      </top>
      <bottom style="thick">
        <color auto="1"/>
      </bottom>
      <diagonal/>
    </border>
    <border>
      <left style="medium">
        <color auto="1"/>
      </left>
      <right/>
      <top style="mediumDashed">
        <color auto="1"/>
      </top>
      <bottom/>
      <diagonal/>
    </border>
    <border>
      <left style="thick">
        <color rgb="FF002060"/>
      </left>
      <right style="thick">
        <color rgb="FF002060"/>
      </right>
      <top style="mediumDashed">
        <color auto="1"/>
      </top>
      <bottom/>
      <diagonal/>
    </border>
    <border>
      <left style="thick">
        <color auto="1"/>
      </left>
      <right/>
      <top style="thick">
        <color rgb="FF002060"/>
      </top>
      <bottom style="mediumDashed">
        <color auto="1"/>
      </bottom>
      <diagonal/>
    </border>
    <border>
      <left/>
      <right/>
      <top style="thick">
        <color rgb="FF002060"/>
      </top>
      <bottom style="mediumDashed">
        <color auto="1"/>
      </bottom>
      <diagonal/>
    </border>
    <border>
      <left/>
      <right style="thick">
        <color auto="1"/>
      </right>
      <top style="thick">
        <color rgb="FF002060"/>
      </top>
      <bottom style="mediumDashed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thick">
        <color auto="1"/>
      </bottom>
      <diagonal/>
    </border>
    <border>
      <left style="thick">
        <color rgb="FF002060"/>
      </left>
      <right style="thick">
        <color rgb="FF002060"/>
      </right>
      <top style="thick">
        <color rgb="FF002060"/>
      </top>
      <bottom style="medium">
        <color theme="1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/>
      <diagonal/>
    </border>
    <border>
      <left style="thick">
        <color rgb="FF002060"/>
      </left>
      <right style="thick">
        <color rgb="FF002060"/>
      </right>
      <top style="thick">
        <color rgb="FF002060"/>
      </top>
      <bottom style="thick">
        <color rgb="FF002060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rgb="FFC00000"/>
      </left>
      <right style="thick">
        <color rgb="FFC00000"/>
      </right>
      <top style="thick">
        <color rgb="FFC00000"/>
      </top>
      <bottom style="medium">
        <color rgb="FFC00000"/>
      </bottom>
      <diagonal/>
    </border>
    <border>
      <left style="thick">
        <color rgb="FFC00000"/>
      </left>
      <right style="thick">
        <color rgb="FFC00000"/>
      </right>
      <top style="thick">
        <color rgb="FFC00000"/>
      </top>
      <bottom style="thick">
        <color rgb="FFC00000"/>
      </bottom>
      <diagonal/>
    </border>
    <border>
      <left style="thick">
        <color rgb="FFC00000"/>
      </left>
      <right style="thick">
        <color rgb="FFC00000"/>
      </right>
      <top style="thick">
        <color rgb="FFC00000"/>
      </top>
      <bottom style="medium">
        <color theme="1"/>
      </bottom>
      <diagonal/>
    </border>
    <border>
      <left style="thick">
        <color rgb="FF00B050"/>
      </left>
      <right style="thick">
        <color rgb="FF00B050"/>
      </right>
      <top style="thick">
        <color rgb="FF00B050"/>
      </top>
      <bottom style="thick">
        <color rgb="FF00B050"/>
      </bottom>
      <diagonal/>
    </border>
    <border>
      <left/>
      <right style="thick">
        <color rgb="FFC00000"/>
      </right>
      <top style="thick">
        <color rgb="FFC00000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/>
      <diagonal/>
    </border>
    <border>
      <left/>
      <right style="thick">
        <color rgb="FF002060"/>
      </right>
      <top style="thick">
        <color rgb="FF002060"/>
      </top>
      <bottom style="thick">
        <color rgb="FF002060"/>
      </bottom>
      <diagonal/>
    </border>
    <border>
      <left/>
      <right style="thick">
        <color rgb="FF002060"/>
      </right>
      <top style="thick">
        <color rgb="FF002060"/>
      </top>
      <bottom style="medium">
        <color theme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</borders>
  <cellStyleXfs count="1">
    <xf numFmtId="0" fontId="0" fillId="0" borderId="0"/>
  </cellStyleXfs>
  <cellXfs count="133">
    <xf numFmtId="0" fontId="0" fillId="0" borderId="0" xfId="0"/>
    <xf numFmtId="2" fontId="0" fillId="0" borderId="0" xfId="0" applyNumberFormat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/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10" fontId="0" fillId="0" borderId="0" xfId="0" applyNumberFormat="1"/>
    <xf numFmtId="0" fontId="4" fillId="0" borderId="0" xfId="0" applyFont="1" applyAlignment="1">
      <alignment horizontal="right"/>
    </xf>
    <xf numFmtId="0" fontId="4" fillId="0" borderId="0" xfId="0" applyFont="1"/>
    <xf numFmtId="0" fontId="5" fillId="0" borderId="0" xfId="0" applyFont="1"/>
    <xf numFmtId="165" fontId="5" fillId="0" borderId="0" xfId="0" applyNumberFormat="1" applyFont="1"/>
    <xf numFmtId="0" fontId="0" fillId="0" borderId="0" xfId="0" applyAlignment="1">
      <alignment horizontal="center"/>
    </xf>
    <xf numFmtId="0" fontId="6" fillId="0" borderId="0" xfId="0" applyFont="1" applyBorder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right"/>
    </xf>
    <xf numFmtId="0" fontId="2" fillId="0" borderId="0" xfId="0" applyFont="1" applyFill="1"/>
    <xf numFmtId="166" fontId="0" fillId="0" borderId="0" xfId="0" applyNumberFormat="1"/>
    <xf numFmtId="0" fontId="10" fillId="0" borderId="0" xfId="0" applyFont="1"/>
    <xf numFmtId="0" fontId="7" fillId="0" borderId="0" xfId="0" applyFont="1" applyFill="1" applyBorder="1" applyAlignment="1">
      <alignment horizontal="center"/>
    </xf>
    <xf numFmtId="167" fontId="0" fillId="0" borderId="0" xfId="0" applyNumberFormat="1"/>
    <xf numFmtId="0" fontId="10" fillId="0" borderId="0" xfId="0" applyFont="1" applyAlignment="1">
      <alignment horizontal="center"/>
    </xf>
    <xf numFmtId="2" fontId="0" fillId="0" borderId="0" xfId="0" applyNumberFormat="1" applyAlignment="1">
      <alignment horizontal="center"/>
    </xf>
    <xf numFmtId="165" fontId="0" fillId="0" borderId="0" xfId="0" applyNumberFormat="1"/>
    <xf numFmtId="0" fontId="10" fillId="0" borderId="0" xfId="0" applyFont="1" applyFill="1" applyBorder="1" applyAlignment="1">
      <alignment horizontal="center"/>
    </xf>
    <xf numFmtId="166" fontId="4" fillId="0" borderId="0" xfId="0" applyNumberFormat="1" applyFont="1"/>
    <xf numFmtId="166" fontId="0" fillId="0" borderId="0" xfId="0" applyNumberFormat="1" applyAlignment="1">
      <alignment horizontal="center"/>
    </xf>
    <xf numFmtId="11" fontId="0" fillId="0" borderId="0" xfId="0" applyNumberFormat="1"/>
    <xf numFmtId="0" fontId="5" fillId="0" borderId="0" xfId="0" applyFont="1" applyFill="1"/>
    <xf numFmtId="166" fontId="0" fillId="0" borderId="0" xfId="0" applyNumberFormat="1" applyBorder="1" applyAlignment="1">
      <alignment horizontal="center"/>
    </xf>
    <xf numFmtId="166" fontId="0" fillId="0" borderId="12" xfId="0" applyNumberFormat="1" applyBorder="1" applyAlignment="1">
      <alignment horizontal="center"/>
    </xf>
    <xf numFmtId="0" fontId="10" fillId="0" borderId="33" xfId="0" applyFont="1" applyBorder="1" applyAlignment="1">
      <alignment horizontal="center"/>
    </xf>
    <xf numFmtId="0" fontId="7" fillId="0" borderId="33" xfId="0" applyFont="1" applyBorder="1" applyAlignment="1">
      <alignment horizontal="center"/>
    </xf>
    <xf numFmtId="0" fontId="6" fillId="0" borderId="33" xfId="0" applyFont="1" applyBorder="1" applyAlignment="1">
      <alignment horizontal="center"/>
    </xf>
    <xf numFmtId="0" fontId="6" fillId="0" borderId="32" xfId="0" applyFont="1" applyFill="1" applyBorder="1" applyAlignment="1">
      <alignment horizontal="center"/>
    </xf>
    <xf numFmtId="0" fontId="19" fillId="0" borderId="34" xfId="0" applyFont="1" applyBorder="1" applyAlignment="1">
      <alignment horizontal="center"/>
    </xf>
    <xf numFmtId="9" fontId="0" fillId="0" borderId="0" xfId="0" applyNumberFormat="1"/>
    <xf numFmtId="0" fontId="20" fillId="0" borderId="22" xfId="0" applyFont="1" applyBorder="1" applyAlignment="1">
      <alignment horizontal="center"/>
    </xf>
    <xf numFmtId="0" fontId="21" fillId="0" borderId="22" xfId="0" applyFont="1" applyFill="1" applyBorder="1" applyAlignment="1">
      <alignment horizontal="center"/>
    </xf>
    <xf numFmtId="166" fontId="26" fillId="0" borderId="31" xfId="0" applyNumberFormat="1" applyFont="1" applyBorder="1" applyAlignment="1">
      <alignment horizontal="center"/>
    </xf>
    <xf numFmtId="166" fontId="26" fillId="0" borderId="10" xfId="0" applyNumberFormat="1" applyFont="1" applyBorder="1" applyAlignment="1">
      <alignment horizontal="center"/>
    </xf>
    <xf numFmtId="166" fontId="26" fillId="0" borderId="40" xfId="0" applyNumberFormat="1" applyFont="1" applyBorder="1" applyAlignment="1">
      <alignment horizontal="center"/>
    </xf>
    <xf numFmtId="0" fontId="0" fillId="0" borderId="23" xfId="0" applyBorder="1"/>
    <xf numFmtId="0" fontId="0" fillId="0" borderId="25" xfId="0" applyBorder="1"/>
    <xf numFmtId="0" fontId="10" fillId="0" borderId="41" xfId="0" applyFont="1" applyFill="1" applyBorder="1"/>
    <xf numFmtId="0" fontId="10" fillId="0" borderId="42" xfId="0" applyFont="1" applyFill="1" applyBorder="1"/>
    <xf numFmtId="2" fontId="0" fillId="0" borderId="41" xfId="0" applyNumberFormat="1" applyBorder="1"/>
    <xf numFmtId="2" fontId="0" fillId="0" borderId="42" xfId="0" applyNumberFormat="1" applyBorder="1"/>
    <xf numFmtId="2" fontId="0" fillId="0" borderId="11" xfId="0" applyNumberFormat="1" applyBorder="1"/>
    <xf numFmtId="2" fontId="0" fillId="0" borderId="13" xfId="0" applyNumberFormat="1" applyBorder="1"/>
    <xf numFmtId="0" fontId="27" fillId="2" borderId="0" xfId="0" applyFont="1" applyFill="1"/>
    <xf numFmtId="0" fontId="0" fillId="2" borderId="0" xfId="0" applyFill="1"/>
    <xf numFmtId="0" fontId="0" fillId="3" borderId="0" xfId="0" applyFill="1"/>
    <xf numFmtId="0" fontId="6" fillId="3" borderId="9" xfId="0" applyFont="1" applyFill="1" applyBorder="1" applyAlignment="1">
      <alignment horizontal="center"/>
    </xf>
    <xf numFmtId="0" fontId="0" fillId="4" borderId="0" xfId="0" applyFill="1"/>
    <xf numFmtId="0" fontId="6" fillId="4" borderId="9" xfId="0" applyFont="1" applyFill="1" applyBorder="1" applyAlignment="1">
      <alignment horizontal="center"/>
    </xf>
    <xf numFmtId="166" fontId="4" fillId="0" borderId="0" xfId="0" applyNumberFormat="1" applyFont="1" applyAlignment="1">
      <alignment horizontal="center"/>
    </xf>
    <xf numFmtId="11" fontId="0" fillId="0" borderId="0" xfId="0" applyNumberFormat="1" applyAlignment="1">
      <alignment horizontal="center"/>
    </xf>
    <xf numFmtId="0" fontId="6" fillId="4" borderId="0" xfId="0" applyFont="1" applyFill="1"/>
    <xf numFmtId="0" fontId="6" fillId="4" borderId="5" xfId="0" applyFont="1" applyFill="1" applyBorder="1"/>
    <xf numFmtId="0" fontId="18" fillId="4" borderId="8" xfId="0" applyFont="1" applyFill="1" applyBorder="1" applyAlignment="1">
      <alignment horizontal="center"/>
    </xf>
    <xf numFmtId="0" fontId="19" fillId="4" borderId="9" xfId="0" applyFont="1" applyFill="1" applyBorder="1" applyAlignment="1">
      <alignment horizontal="center"/>
    </xf>
    <xf numFmtId="0" fontId="19" fillId="4" borderId="0" xfId="0" applyFont="1" applyFill="1" applyBorder="1" applyAlignment="1">
      <alignment horizontal="center"/>
    </xf>
    <xf numFmtId="0" fontId="6" fillId="4" borderId="4" xfId="0" applyFont="1" applyFill="1" applyBorder="1"/>
    <xf numFmtId="0" fontId="19" fillId="4" borderId="6" xfId="0" applyFont="1" applyFill="1" applyBorder="1" applyAlignment="1">
      <alignment horizontal="center"/>
    </xf>
    <xf numFmtId="0" fontId="19" fillId="4" borderId="7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19" fillId="4" borderId="2" xfId="0" applyFont="1" applyFill="1" applyBorder="1" applyAlignment="1">
      <alignment horizontal="center"/>
    </xf>
    <xf numFmtId="2" fontId="19" fillId="4" borderId="3" xfId="0" applyNumberFormat="1" applyFont="1" applyFill="1" applyBorder="1" applyAlignment="1">
      <alignment horizontal="center"/>
    </xf>
    <xf numFmtId="0" fontId="19" fillId="4" borderId="3" xfId="0" applyFont="1" applyFill="1" applyBorder="1" applyAlignment="1">
      <alignment horizontal="center"/>
    </xf>
    <xf numFmtId="0" fontId="19" fillId="4" borderId="17" xfId="0" applyFont="1" applyFill="1" applyBorder="1" applyAlignment="1">
      <alignment horizontal="center"/>
    </xf>
    <xf numFmtId="2" fontId="19" fillId="4" borderId="18" xfId="0" applyNumberFormat="1" applyFont="1" applyFill="1" applyBorder="1" applyAlignment="1">
      <alignment horizontal="center"/>
    </xf>
    <xf numFmtId="0" fontId="19" fillId="4" borderId="18" xfId="0" applyFont="1" applyFill="1" applyBorder="1" applyAlignment="1">
      <alignment horizontal="center"/>
    </xf>
    <xf numFmtId="0" fontId="19" fillId="4" borderId="19" xfId="0" applyFont="1" applyFill="1" applyBorder="1" applyAlignment="1">
      <alignment horizontal="center"/>
    </xf>
    <xf numFmtId="166" fontId="1" fillId="4" borderId="20" xfId="0" applyNumberFormat="1" applyFont="1" applyFill="1" applyBorder="1" applyAlignment="1">
      <alignment horizontal="center"/>
    </xf>
    <xf numFmtId="2" fontId="1" fillId="4" borderId="20" xfId="0" applyNumberFormat="1" applyFont="1" applyFill="1" applyBorder="1" applyAlignment="1">
      <alignment horizontal="center"/>
    </xf>
    <xf numFmtId="2" fontId="1" fillId="4" borderId="21" xfId="0" applyNumberFormat="1" applyFont="1" applyFill="1" applyBorder="1" applyAlignment="1">
      <alignment horizontal="center"/>
    </xf>
    <xf numFmtId="2" fontId="1" fillId="4" borderId="0" xfId="0" applyNumberFormat="1" applyFont="1" applyFill="1" applyBorder="1" applyAlignment="1">
      <alignment horizontal="center"/>
    </xf>
    <xf numFmtId="0" fontId="19" fillId="4" borderId="14" xfId="0" applyFont="1" applyFill="1" applyBorder="1" applyAlignment="1">
      <alignment horizontal="center"/>
    </xf>
    <xf numFmtId="166" fontId="1" fillId="4" borderId="15" xfId="0" applyNumberFormat="1" applyFont="1" applyFill="1" applyBorder="1" applyAlignment="1">
      <alignment horizontal="center"/>
    </xf>
    <xf numFmtId="166" fontId="1" fillId="4" borderId="16" xfId="0" applyNumberFormat="1" applyFont="1" applyFill="1" applyBorder="1" applyAlignment="1">
      <alignment horizontal="center"/>
    </xf>
    <xf numFmtId="166" fontId="1" fillId="4" borderId="0" xfId="0" applyNumberFormat="1" applyFont="1" applyFill="1" applyBorder="1" applyAlignment="1">
      <alignment horizontal="center"/>
    </xf>
    <xf numFmtId="0" fontId="6" fillId="4" borderId="0" xfId="0" applyFont="1" applyFill="1" applyBorder="1" applyAlignment="1">
      <alignment horizontal="center"/>
    </xf>
    <xf numFmtId="166" fontId="0" fillId="4" borderId="0" xfId="0" applyNumberFormat="1" applyFill="1" applyBorder="1" applyAlignment="1">
      <alignment horizontal="center"/>
    </xf>
    <xf numFmtId="0" fontId="7" fillId="4" borderId="0" xfId="0" applyFont="1" applyFill="1" applyBorder="1" applyAlignment="1">
      <alignment horizontal="center"/>
    </xf>
    <xf numFmtId="166" fontId="0" fillId="4" borderId="0" xfId="0" applyNumberFormat="1" applyFill="1" applyAlignment="1">
      <alignment horizontal="center"/>
    </xf>
    <xf numFmtId="0" fontId="10" fillId="4" borderId="0" xfId="0" applyFont="1" applyFill="1" applyAlignment="1">
      <alignment horizontal="center"/>
    </xf>
    <xf numFmtId="0" fontId="10" fillId="4" borderId="0" xfId="0" applyFont="1" applyFill="1"/>
    <xf numFmtId="0" fontId="7" fillId="4" borderId="23" xfId="0" applyFont="1" applyFill="1" applyBorder="1" applyAlignment="1">
      <alignment horizontal="center"/>
    </xf>
    <xf numFmtId="166" fontId="0" fillId="4" borderId="24" xfId="0" applyNumberFormat="1" applyFill="1" applyBorder="1" applyAlignment="1">
      <alignment horizontal="center"/>
    </xf>
    <xf numFmtId="166" fontId="0" fillId="4" borderId="25" xfId="0" applyNumberFormat="1" applyFill="1" applyBorder="1" applyAlignment="1">
      <alignment horizontal="center"/>
    </xf>
    <xf numFmtId="0" fontId="10" fillId="4" borderId="11" xfId="0" applyFont="1" applyFill="1" applyBorder="1" applyAlignment="1">
      <alignment horizontal="center"/>
    </xf>
    <xf numFmtId="166" fontId="0" fillId="4" borderId="12" xfId="0" applyNumberFormat="1" applyFill="1" applyBorder="1" applyAlignment="1">
      <alignment horizontal="center"/>
    </xf>
    <xf numFmtId="166" fontId="0" fillId="4" borderId="13" xfId="0" applyNumberFormat="1" applyFill="1" applyBorder="1" applyAlignment="1">
      <alignment horizontal="center"/>
    </xf>
    <xf numFmtId="2" fontId="0" fillId="4" borderId="0" xfId="0" applyNumberFormat="1" applyFill="1" applyAlignment="1">
      <alignment horizontal="center"/>
    </xf>
    <xf numFmtId="165" fontId="0" fillId="4" borderId="0" xfId="0" applyNumberFormat="1" applyFill="1" applyAlignment="1">
      <alignment horizontal="center"/>
    </xf>
    <xf numFmtId="0" fontId="6" fillId="3" borderId="0" xfId="0" applyFont="1" applyFill="1"/>
    <xf numFmtId="0" fontId="6" fillId="3" borderId="35" xfId="0" applyFont="1" applyFill="1" applyBorder="1" applyAlignment="1">
      <alignment horizontal="center"/>
    </xf>
    <xf numFmtId="0" fontId="18" fillId="3" borderId="36" xfId="0" applyFont="1" applyFill="1" applyBorder="1" applyAlignment="1">
      <alignment horizontal="center"/>
    </xf>
    <xf numFmtId="0" fontId="19" fillId="3" borderId="34" xfId="0" applyFont="1" applyFill="1" applyBorder="1" applyAlignment="1">
      <alignment horizontal="center"/>
    </xf>
    <xf numFmtId="0" fontId="1" fillId="3" borderId="37" xfId="0" applyFont="1" applyFill="1" applyBorder="1" applyAlignment="1">
      <alignment horizontal="center"/>
    </xf>
    <xf numFmtId="0" fontId="1" fillId="3" borderId="29" xfId="0" applyFont="1" applyFill="1" applyBorder="1" applyAlignment="1">
      <alignment horizontal="center"/>
    </xf>
    <xf numFmtId="0" fontId="1" fillId="3" borderId="29" xfId="0" applyFont="1" applyFill="1" applyBorder="1"/>
    <xf numFmtId="0" fontId="19" fillId="3" borderId="38" xfId="0" applyFont="1" applyFill="1" applyBorder="1" applyAlignment="1">
      <alignment horizontal="center"/>
    </xf>
    <xf numFmtId="2" fontId="1" fillId="3" borderId="30" xfId="0" applyNumberFormat="1" applyFont="1" applyFill="1" applyBorder="1" applyAlignment="1">
      <alignment horizontal="center"/>
    </xf>
    <xf numFmtId="2" fontId="1" fillId="3" borderId="30" xfId="0" applyNumberFormat="1" applyFont="1" applyFill="1" applyBorder="1"/>
    <xf numFmtId="0" fontId="19" fillId="3" borderId="39" xfId="0" applyFont="1" applyFill="1" applyBorder="1" applyAlignment="1">
      <alignment horizontal="center"/>
    </xf>
    <xf numFmtId="2" fontId="1" fillId="3" borderId="28" xfId="0" applyNumberFormat="1" applyFont="1" applyFill="1" applyBorder="1" applyAlignment="1">
      <alignment horizontal="center"/>
    </xf>
    <xf numFmtId="2" fontId="1" fillId="3" borderId="28" xfId="0" applyNumberFormat="1" applyFont="1" applyFill="1" applyBorder="1"/>
    <xf numFmtId="0" fontId="19" fillId="3" borderId="26" xfId="0" applyFont="1" applyFill="1" applyBorder="1" applyAlignment="1">
      <alignment horizontal="center"/>
    </xf>
    <xf numFmtId="166" fontId="1" fillId="3" borderId="26" xfId="0" applyNumberFormat="1" applyFont="1" applyFill="1" applyBorder="1" applyAlignment="1">
      <alignment horizontal="center"/>
    </xf>
    <xf numFmtId="2" fontId="1" fillId="3" borderId="26" xfId="0" applyNumberFormat="1" applyFont="1" applyFill="1" applyBorder="1" applyAlignment="1">
      <alignment horizontal="center"/>
    </xf>
    <xf numFmtId="0" fontId="19" fillId="3" borderId="27" xfId="0" applyFont="1" applyFill="1" applyBorder="1" applyAlignment="1">
      <alignment horizontal="center"/>
    </xf>
    <xf numFmtId="166" fontId="1" fillId="3" borderId="27" xfId="0" applyNumberFormat="1" applyFont="1" applyFill="1" applyBorder="1" applyAlignment="1">
      <alignment horizontal="center"/>
    </xf>
    <xf numFmtId="0" fontId="6" fillId="3" borderId="0" xfId="0" applyFont="1" applyFill="1" applyBorder="1" applyAlignment="1">
      <alignment horizontal="center"/>
    </xf>
    <xf numFmtId="166" fontId="0" fillId="3" borderId="0" xfId="0" applyNumberFormat="1" applyFill="1" applyBorder="1" applyAlignment="1">
      <alignment horizontal="center"/>
    </xf>
    <xf numFmtId="0" fontId="7" fillId="3" borderId="0" xfId="0" applyFont="1" applyFill="1" applyBorder="1" applyAlignment="1">
      <alignment horizontal="center"/>
    </xf>
    <xf numFmtId="166" fontId="0" fillId="3" borderId="0" xfId="0" applyNumberFormat="1" applyFill="1" applyAlignment="1">
      <alignment horizontal="center"/>
    </xf>
    <xf numFmtId="0" fontId="10" fillId="3" borderId="0" xfId="0" applyFont="1" applyFill="1" applyAlignment="1">
      <alignment horizontal="center"/>
    </xf>
    <xf numFmtId="0" fontId="7" fillId="3" borderId="23" xfId="0" applyFont="1" applyFill="1" applyBorder="1" applyAlignment="1">
      <alignment horizontal="center"/>
    </xf>
    <xf numFmtId="166" fontId="0" fillId="3" borderId="24" xfId="0" applyNumberFormat="1" applyFill="1" applyBorder="1" applyAlignment="1">
      <alignment horizontal="center"/>
    </xf>
    <xf numFmtId="166" fontId="0" fillId="3" borderId="25" xfId="0" applyNumberFormat="1" applyFill="1" applyBorder="1" applyAlignment="1">
      <alignment horizontal="center"/>
    </xf>
    <xf numFmtId="0" fontId="10" fillId="3" borderId="11" xfId="0" applyFont="1" applyFill="1" applyBorder="1" applyAlignment="1">
      <alignment horizontal="center"/>
    </xf>
    <xf numFmtId="166" fontId="0" fillId="3" borderId="12" xfId="0" applyNumberFormat="1" applyFill="1" applyBorder="1" applyAlignment="1">
      <alignment horizontal="center"/>
    </xf>
    <xf numFmtId="166" fontId="0" fillId="3" borderId="13" xfId="0" applyNumberFormat="1" applyFill="1" applyBorder="1" applyAlignment="1">
      <alignment horizontal="center"/>
    </xf>
    <xf numFmtId="0" fontId="10" fillId="3" borderId="0" xfId="0" applyFont="1" applyFill="1"/>
    <xf numFmtId="2" fontId="0" fillId="3" borderId="0" xfId="0" applyNumberFormat="1" applyFill="1" applyAlignment="1">
      <alignment horizontal="center"/>
    </xf>
    <xf numFmtId="165" fontId="0" fillId="3" borderId="0" xfId="0" applyNumberFormat="1" applyFill="1" applyAlignment="1">
      <alignment horizontal="center"/>
    </xf>
    <xf numFmtId="0" fontId="0" fillId="3" borderId="0" xfId="0" applyFill="1" applyAlignment="1">
      <alignment horizontal="right"/>
    </xf>
    <xf numFmtId="0" fontId="1" fillId="0" borderId="0" xfId="0" applyFont="1" applyFill="1"/>
    <xf numFmtId="0" fontId="27" fillId="3" borderId="0" xfId="0" applyFont="1" applyFill="1"/>
    <xf numFmtId="0" fontId="1" fillId="3" borderId="0" xfId="0" applyFont="1" applyFill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99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plotArea>
      <c:layout>
        <c:manualLayout>
          <c:layoutTarget val="inner"/>
          <c:xMode val="edge"/>
          <c:yMode val="edge"/>
          <c:x val="0.15446649525952125"/>
          <c:y val="3.268943654770428E-2"/>
          <c:w val="0.77375421822272261"/>
          <c:h val="0.86546715751440162"/>
        </c:manualLayout>
      </c:layout>
      <c:scatterChart>
        <c:scatterStyle val="lineMarker"/>
        <c:ser>
          <c:idx val="0"/>
          <c:order val="0"/>
          <c:tx>
            <c:v>dati </c:v>
          </c:tx>
          <c:spPr>
            <a:ln w="28575">
              <a:noFill/>
            </a:ln>
          </c:spPr>
          <c:errBars>
            <c:errDir val="y"/>
            <c:errBarType val="both"/>
            <c:errValType val="cust"/>
            <c:plus>
              <c:numRef>
                <c:f>'approx marzo 2013 studio'!$I$4:$I$9</c:f>
                <c:numCache>
                  <c:formatCode>General</c:formatCode>
                  <c:ptCount val="6"/>
                  <c:pt idx="0">
                    <c:v>6.356864181514528E-2</c:v>
                  </c:pt>
                  <c:pt idx="1">
                    <c:v>0.10359193818676485</c:v>
                  </c:pt>
                  <c:pt idx="2">
                    <c:v>0.17749353222921874</c:v>
                  </c:pt>
                  <c:pt idx="3">
                    <c:v>0.38415801077482853</c:v>
                  </c:pt>
                  <c:pt idx="4">
                    <c:v>0.32786415467235613</c:v>
                  </c:pt>
                  <c:pt idx="5">
                    <c:v>0.35722952384864587</c:v>
                  </c:pt>
                </c:numCache>
              </c:numRef>
            </c:plus>
            <c:minus>
              <c:numRef>
                <c:f>'approx marzo 2013 studio'!$I$4:$I$9</c:f>
                <c:numCache>
                  <c:formatCode>General</c:formatCode>
                  <c:ptCount val="6"/>
                  <c:pt idx="0">
                    <c:v>6.356864181514528E-2</c:v>
                  </c:pt>
                  <c:pt idx="1">
                    <c:v>0.10359193818676485</c:v>
                  </c:pt>
                  <c:pt idx="2">
                    <c:v>0.17749353222921874</c:v>
                  </c:pt>
                  <c:pt idx="3">
                    <c:v>0.38415801077482853</c:v>
                  </c:pt>
                  <c:pt idx="4">
                    <c:v>0.32786415467235613</c:v>
                  </c:pt>
                  <c:pt idx="5">
                    <c:v>0.35722952384864587</c:v>
                  </c:pt>
                </c:numCache>
              </c:numRef>
            </c:minus>
          </c:errBars>
          <c:errBars>
            <c:errDir val="x"/>
            <c:errBarType val="both"/>
            <c:errValType val="fixedVal"/>
            <c:val val="1"/>
          </c:errBars>
          <c:xVal>
            <c:numRef>
              <c:f>'approx marzo 2013 studio'!$D$4:$D$9</c:f>
              <c:numCache>
                <c:formatCode>General</c:formatCode>
                <c:ptCount val="6"/>
                <c:pt idx="0">
                  <c:v>263</c:v>
                </c:pt>
                <c:pt idx="1">
                  <c:v>431</c:v>
                </c:pt>
                <c:pt idx="2">
                  <c:v>612</c:v>
                </c:pt>
                <c:pt idx="3">
                  <c:v>781</c:v>
                </c:pt>
                <c:pt idx="4">
                  <c:v>956</c:v>
                </c:pt>
                <c:pt idx="5">
                  <c:v>1134</c:v>
                </c:pt>
              </c:numCache>
            </c:numRef>
          </c:xVal>
          <c:yVal>
            <c:numRef>
              <c:f>'approx marzo 2013 studio'!$F$4:$F$9</c:f>
              <c:numCache>
                <c:formatCode>0.000</c:formatCode>
                <c:ptCount val="6"/>
                <c:pt idx="0">
                  <c:v>1.3225000000000002</c:v>
                </c:pt>
                <c:pt idx="1">
                  <c:v>1.9025604444444444</c:v>
                </c:pt>
                <c:pt idx="2">
                  <c:v>2.7203004444444452</c:v>
                </c:pt>
                <c:pt idx="3">
                  <c:v>3.5018884444444436</c:v>
                </c:pt>
                <c:pt idx="4">
                  <c:v>4.4464751111111109</c:v>
                </c:pt>
                <c:pt idx="5">
                  <c:v>5.2014404444444455</c:v>
                </c:pt>
              </c:numCache>
            </c:numRef>
          </c:yVal>
        </c:ser>
        <c:ser>
          <c:idx val="1"/>
          <c:order val="1"/>
          <c:tx>
            <c:v>max pendenza</c:v>
          </c:tx>
          <c:spPr>
            <a:ln w="25400">
              <a:noFill/>
            </a:ln>
          </c:spPr>
          <c:marker>
            <c:symbol val="none"/>
          </c:marker>
          <c:trendline>
            <c:spPr>
              <a:ln w="73025">
                <a:solidFill>
                  <a:srgbClr val="002060"/>
                </a:solidFill>
                <a:prstDash val="sysDot"/>
              </a:ln>
            </c:spPr>
            <c:trendlineType val="linear"/>
          </c:trendline>
          <c:xVal>
            <c:numRef>
              <c:f>'approx marzo 2013 studio'!$D$4:$D$9</c:f>
              <c:numCache>
                <c:formatCode>General</c:formatCode>
                <c:ptCount val="6"/>
                <c:pt idx="0">
                  <c:v>263</c:v>
                </c:pt>
                <c:pt idx="1">
                  <c:v>431</c:v>
                </c:pt>
                <c:pt idx="2">
                  <c:v>612</c:v>
                </c:pt>
                <c:pt idx="3">
                  <c:v>781</c:v>
                </c:pt>
                <c:pt idx="4">
                  <c:v>956</c:v>
                </c:pt>
                <c:pt idx="5">
                  <c:v>1134</c:v>
                </c:pt>
              </c:numCache>
            </c:numRef>
          </c:xVal>
          <c:yVal>
            <c:numRef>
              <c:f>'approx marzo 2013 studio'!$K$4:$K$9</c:f>
              <c:numCache>
                <c:formatCode>0.00</c:formatCode>
                <c:ptCount val="6"/>
                <c:pt idx="0">
                  <c:v>1.2589313581848549</c:v>
                </c:pt>
                <c:pt idx="5">
                  <c:v>5.5586699682930911</c:v>
                </c:pt>
              </c:numCache>
            </c:numRef>
          </c:yVal>
        </c:ser>
        <c:ser>
          <c:idx val="2"/>
          <c:order val="2"/>
          <c:tx>
            <c:v>min pendenza</c:v>
          </c:tx>
          <c:spPr>
            <a:ln w="28575">
              <a:noFill/>
            </a:ln>
          </c:spPr>
          <c:marker>
            <c:symbol val="none"/>
          </c:marker>
          <c:trendline>
            <c:spPr>
              <a:ln w="63500">
                <a:solidFill>
                  <a:srgbClr val="C00000"/>
                </a:solidFill>
                <a:prstDash val="sysDot"/>
              </a:ln>
            </c:spPr>
            <c:trendlineType val="linear"/>
          </c:trendline>
          <c:xVal>
            <c:numRef>
              <c:f>'approx marzo 2013 studio'!$D$4:$D$9</c:f>
              <c:numCache>
                <c:formatCode>General</c:formatCode>
                <c:ptCount val="6"/>
                <c:pt idx="0">
                  <c:v>263</c:v>
                </c:pt>
                <c:pt idx="1">
                  <c:v>431</c:v>
                </c:pt>
                <c:pt idx="2">
                  <c:v>612</c:v>
                </c:pt>
                <c:pt idx="3">
                  <c:v>781</c:v>
                </c:pt>
                <c:pt idx="4">
                  <c:v>956</c:v>
                </c:pt>
                <c:pt idx="5">
                  <c:v>1134</c:v>
                </c:pt>
              </c:numCache>
            </c:numRef>
          </c:xVal>
          <c:yVal>
            <c:numRef>
              <c:f>'approx marzo 2013 studio'!$L$4:$L$9</c:f>
              <c:numCache>
                <c:formatCode>0.00</c:formatCode>
                <c:ptCount val="6"/>
                <c:pt idx="0">
                  <c:v>1.3860686418151456</c:v>
                </c:pt>
                <c:pt idx="5">
                  <c:v>4.8442109205957999</c:v>
                </c:pt>
              </c:numCache>
            </c:numRef>
          </c:yVal>
        </c:ser>
        <c:axId val="68355584"/>
        <c:axId val="68357120"/>
      </c:scatterChart>
      <c:valAx>
        <c:axId val="68355584"/>
        <c:scaling>
          <c:orientation val="minMax"/>
          <c:min val="200"/>
        </c:scaling>
        <c:axPos val="b"/>
        <c:numFmt formatCode="General" sourceLinked="1"/>
        <c:tickLblPos val="nextTo"/>
        <c:crossAx val="68357120"/>
        <c:crosses val="autoZero"/>
        <c:crossBetween val="midCat"/>
      </c:valAx>
      <c:valAx>
        <c:axId val="68357120"/>
        <c:scaling>
          <c:orientation val="minMax"/>
          <c:min val="1"/>
        </c:scaling>
        <c:axPos val="l"/>
        <c:numFmt formatCode="0.0" sourceLinked="0"/>
        <c:tickLblPos val="nextTo"/>
        <c:crossAx val="68355584"/>
        <c:crosses val="autoZero"/>
        <c:crossBetween val="midCat"/>
      </c:valAx>
      <c:spPr>
        <a:solidFill>
          <a:sysClr val="window" lastClr="FFFFFF">
            <a:alpha val="56000"/>
          </a:sysClr>
        </a:solidFill>
      </c:spPr>
    </c:plotArea>
    <c:plotVisOnly val="1"/>
  </c:chart>
  <c:spPr>
    <a:solidFill>
      <a:sysClr val="window" lastClr="FFFFFF">
        <a:alpha val="62000"/>
      </a:sysClr>
    </a:solidFill>
  </c:spPr>
  <c:printSettings>
    <c:headerFooter/>
    <c:pageMargins b="0.75000000000000133" l="0.70000000000000062" r="0.70000000000000062" t="0.75000000000000133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plotArea>
      <c:layout/>
      <c:scatterChart>
        <c:scatterStyle val="lineMarker"/>
        <c:ser>
          <c:idx val="0"/>
          <c:order val="0"/>
          <c:tx>
            <c:v>g misurata</c:v>
          </c:tx>
          <c:spPr>
            <a:ln w="28575">
              <a:noFill/>
            </a:ln>
          </c:spPr>
          <c:trendline>
            <c:trendlineType val="linear"/>
          </c:trendline>
          <c:errBars>
            <c:errDir val="y"/>
            <c:errBarType val="both"/>
            <c:errValType val="cust"/>
            <c:plus>
              <c:numRef>
                <c:f>'approx marzo 2013 studio'!$M$34</c:f>
                <c:numCache>
                  <c:formatCode>General</c:formatCode>
                  <c:ptCount val="1"/>
                  <c:pt idx="0">
                    <c:v>0.96256874952811</c:v>
                  </c:pt>
                </c:numCache>
              </c:numRef>
            </c:plus>
            <c:minus>
              <c:numRef>
                <c:f>'approx marzo 2013 studio'!$M$34</c:f>
                <c:numCache>
                  <c:formatCode>General</c:formatCode>
                  <c:ptCount val="1"/>
                  <c:pt idx="0">
                    <c:v>0.96256874952811</c:v>
                  </c:pt>
                </c:numCache>
              </c:numRef>
            </c:minus>
          </c:errBars>
          <c:xVal>
            <c:numRef>
              <c:f>'approx marzo 2013 studio'!$K$33</c:f>
              <c:numCache>
                <c:formatCode>General</c:formatCode>
                <c:ptCount val="1"/>
                <c:pt idx="0">
                  <c:v>1</c:v>
                </c:pt>
              </c:numCache>
            </c:numRef>
          </c:xVal>
          <c:yVal>
            <c:numRef>
              <c:f>'approx marzo 2013 studio'!$M$33</c:f>
              <c:numCache>
                <c:formatCode>General</c:formatCode>
                <c:ptCount val="1"/>
                <c:pt idx="0">
                  <c:v>8.8516631399904551</c:v>
                </c:pt>
              </c:numCache>
            </c:numRef>
          </c:yVal>
        </c:ser>
        <c:ser>
          <c:idx val="1"/>
          <c:order val="1"/>
          <c:tx>
            <c:v>g atteso</c:v>
          </c:tx>
          <c:spPr>
            <a:ln w="28575">
              <a:noFill/>
            </a:ln>
          </c:spPr>
          <c:xVal>
            <c:numRef>
              <c:f>'approx marzo 2013 studio'!$K$36</c:f>
              <c:numCache>
                <c:formatCode>General</c:formatCode>
                <c:ptCount val="1"/>
                <c:pt idx="0">
                  <c:v>2</c:v>
                </c:pt>
              </c:numCache>
            </c:numRef>
          </c:xVal>
          <c:yVal>
            <c:numRef>
              <c:f>'approx marzo 2013 studio'!$O$33</c:f>
              <c:numCache>
                <c:formatCode>General</c:formatCode>
                <c:ptCount val="1"/>
                <c:pt idx="0">
                  <c:v>9.8059999999999992</c:v>
                </c:pt>
              </c:numCache>
            </c:numRef>
          </c:yVal>
        </c:ser>
        <c:axId val="68821376"/>
        <c:axId val="68822912"/>
      </c:scatterChart>
      <c:valAx>
        <c:axId val="68821376"/>
        <c:scaling>
          <c:orientation val="minMax"/>
        </c:scaling>
        <c:delete val="1"/>
        <c:axPos val="b"/>
        <c:numFmt formatCode="General" sourceLinked="1"/>
        <c:tickLblPos val="none"/>
        <c:crossAx val="68822912"/>
        <c:crosses val="autoZero"/>
        <c:crossBetween val="midCat"/>
      </c:valAx>
      <c:valAx>
        <c:axId val="68822912"/>
        <c:scaling>
          <c:orientation val="minMax"/>
          <c:min val="7"/>
        </c:scaling>
        <c:axPos val="l"/>
        <c:majorGridlines/>
        <c:numFmt formatCode="General" sourceLinked="1"/>
        <c:tickLblPos val="nextTo"/>
        <c:crossAx val="68821376"/>
        <c:crosses val="autoZero"/>
        <c:crossBetween val="midCat"/>
      </c:valAx>
    </c:plotArea>
    <c:plotVisOnly val="1"/>
  </c:chart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title>
      <c:tx>
        <c:rich>
          <a:bodyPr/>
          <a:lstStyle/>
          <a:p>
            <a:pPr>
              <a:defRPr/>
            </a:pPr>
            <a:r>
              <a:rPr lang="en-US"/>
              <a:t>regressione con excel</a:t>
            </a:r>
          </a:p>
        </c:rich>
      </c:tx>
      <c:layout/>
    </c:title>
    <c:plotArea>
      <c:layout>
        <c:manualLayout>
          <c:layoutTarget val="inner"/>
          <c:xMode val="edge"/>
          <c:yMode val="edge"/>
          <c:x val="0.15446649525952136"/>
          <c:y val="3.2689436547704294E-2"/>
          <c:w val="0.77375421822272283"/>
          <c:h val="0.86546715751440162"/>
        </c:manualLayout>
      </c:layout>
      <c:scatterChart>
        <c:scatterStyle val="lineMarker"/>
        <c:ser>
          <c:idx val="0"/>
          <c:order val="0"/>
          <c:tx>
            <c:v>dati </c:v>
          </c:tx>
          <c:spPr>
            <a:ln w="28575">
              <a:noFill/>
            </a:ln>
          </c:spPr>
          <c:trendline>
            <c:trendlineType val="linear"/>
            <c:dispRSqr val="1"/>
            <c:dispEq val="1"/>
            <c:trendlineLbl>
              <c:layout>
                <c:manualLayout>
                  <c:x val="-0.20410812475256235"/>
                  <c:y val="-3.4970685482496509E-2"/>
                </c:manualLayout>
              </c:layout>
              <c:numFmt formatCode="0.00E+00" sourceLinked="0"/>
              <c:txPr>
                <a:bodyPr/>
                <a:lstStyle/>
                <a:p>
                  <a:pPr>
                    <a:defRPr sz="1400"/>
                  </a:pPr>
                  <a:endParaRPr lang="it-IT"/>
                </a:p>
              </c:txPr>
            </c:trendlineLbl>
          </c:trendline>
          <c:errBars>
            <c:errDir val="y"/>
            <c:errBarType val="both"/>
            <c:errValType val="cust"/>
            <c:plus>
              <c:numRef>
                <c:f>'approx marzo 2013 studio'!$I$4:$I$9</c:f>
                <c:numCache>
                  <c:formatCode>General</c:formatCode>
                  <c:ptCount val="6"/>
                  <c:pt idx="0">
                    <c:v>6.356864181514528E-2</c:v>
                  </c:pt>
                  <c:pt idx="1">
                    <c:v>0.10359193818676485</c:v>
                  </c:pt>
                  <c:pt idx="2">
                    <c:v>0.17749353222921874</c:v>
                  </c:pt>
                  <c:pt idx="3">
                    <c:v>0.38415801077482853</c:v>
                  </c:pt>
                  <c:pt idx="4">
                    <c:v>0.32786415467235613</c:v>
                  </c:pt>
                  <c:pt idx="5">
                    <c:v>0.35722952384864587</c:v>
                  </c:pt>
                </c:numCache>
              </c:numRef>
            </c:plus>
            <c:minus>
              <c:numRef>
                <c:f>'approx marzo 2013 studio'!$I$4:$I$9</c:f>
                <c:numCache>
                  <c:formatCode>General</c:formatCode>
                  <c:ptCount val="6"/>
                  <c:pt idx="0">
                    <c:v>6.356864181514528E-2</c:v>
                  </c:pt>
                  <c:pt idx="1">
                    <c:v>0.10359193818676485</c:v>
                  </c:pt>
                  <c:pt idx="2">
                    <c:v>0.17749353222921874</c:v>
                  </c:pt>
                  <c:pt idx="3">
                    <c:v>0.38415801077482853</c:v>
                  </c:pt>
                  <c:pt idx="4">
                    <c:v>0.32786415467235613</c:v>
                  </c:pt>
                  <c:pt idx="5">
                    <c:v>0.35722952384864587</c:v>
                  </c:pt>
                </c:numCache>
              </c:numRef>
            </c:minus>
          </c:errBars>
          <c:errBars>
            <c:errDir val="x"/>
            <c:errBarType val="both"/>
            <c:errValType val="fixedVal"/>
            <c:val val="1"/>
          </c:errBars>
          <c:xVal>
            <c:numRef>
              <c:f>'approx marzo 2013 studio'!$D$4:$D$9</c:f>
              <c:numCache>
                <c:formatCode>General</c:formatCode>
                <c:ptCount val="6"/>
                <c:pt idx="0">
                  <c:v>263</c:v>
                </c:pt>
                <c:pt idx="1">
                  <c:v>431</c:v>
                </c:pt>
                <c:pt idx="2">
                  <c:v>612</c:v>
                </c:pt>
                <c:pt idx="3">
                  <c:v>781</c:v>
                </c:pt>
                <c:pt idx="4">
                  <c:v>956</c:v>
                </c:pt>
                <c:pt idx="5">
                  <c:v>1134</c:v>
                </c:pt>
              </c:numCache>
            </c:numRef>
          </c:xVal>
          <c:yVal>
            <c:numRef>
              <c:f>'approx marzo 2013 studio'!$F$4:$F$9</c:f>
              <c:numCache>
                <c:formatCode>0.000</c:formatCode>
                <c:ptCount val="6"/>
                <c:pt idx="0">
                  <c:v>1.3225000000000002</c:v>
                </c:pt>
                <c:pt idx="1">
                  <c:v>1.9025604444444444</c:v>
                </c:pt>
                <c:pt idx="2">
                  <c:v>2.7203004444444452</c:v>
                </c:pt>
                <c:pt idx="3">
                  <c:v>3.5018884444444436</c:v>
                </c:pt>
                <c:pt idx="4">
                  <c:v>4.4464751111111109</c:v>
                </c:pt>
                <c:pt idx="5">
                  <c:v>5.2014404444444455</c:v>
                </c:pt>
              </c:numCache>
            </c:numRef>
          </c:yVal>
        </c:ser>
        <c:axId val="68853760"/>
        <c:axId val="68855296"/>
      </c:scatterChart>
      <c:valAx>
        <c:axId val="68853760"/>
        <c:scaling>
          <c:orientation val="minMax"/>
          <c:min val="200"/>
        </c:scaling>
        <c:axPos val="b"/>
        <c:numFmt formatCode="General" sourceLinked="1"/>
        <c:tickLblPos val="nextTo"/>
        <c:crossAx val="68855296"/>
        <c:crosses val="autoZero"/>
        <c:crossBetween val="midCat"/>
      </c:valAx>
      <c:valAx>
        <c:axId val="68855296"/>
        <c:scaling>
          <c:orientation val="minMax"/>
          <c:min val="1"/>
        </c:scaling>
        <c:axPos val="l"/>
        <c:numFmt formatCode="0.0" sourceLinked="0"/>
        <c:tickLblPos val="nextTo"/>
        <c:crossAx val="68853760"/>
        <c:crosses val="autoZero"/>
        <c:crossBetween val="midCat"/>
      </c:valAx>
      <c:spPr>
        <a:solidFill>
          <a:sysClr val="window" lastClr="FFFFFF">
            <a:alpha val="56000"/>
          </a:sysClr>
        </a:solidFill>
      </c:spPr>
    </c:plotArea>
    <c:plotVisOnly val="1"/>
  </c:chart>
  <c:spPr>
    <a:solidFill>
      <a:sysClr val="window" lastClr="FFFFFF">
        <a:alpha val="62000"/>
      </a:sysClr>
    </a:solidFill>
  </c:spPr>
  <c:printSettings>
    <c:headerFooter/>
    <c:pageMargins b="0.75000000000000133" l="0.70000000000000062" r="0.70000000000000062" t="0.75000000000000133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plotArea>
      <c:layout>
        <c:manualLayout>
          <c:layoutTarget val="inner"/>
          <c:xMode val="edge"/>
          <c:yMode val="edge"/>
          <c:x val="0.17636433017524711"/>
          <c:y val="3.6763310215362152E-2"/>
          <c:w val="0.7733230480113904"/>
          <c:h val="0.82420790530322785"/>
        </c:manualLayout>
      </c:layout>
      <c:scatterChart>
        <c:scatterStyle val="lineMarker"/>
        <c:ser>
          <c:idx val="0"/>
          <c:order val="0"/>
          <c:tx>
            <c:v>dati</c:v>
          </c:tx>
          <c:spPr>
            <a:ln w="28575">
              <a:noFill/>
            </a:ln>
          </c:spPr>
          <c:errBars>
            <c:errDir val="y"/>
            <c:errBarType val="both"/>
            <c:errValType val="cust"/>
            <c:plus>
              <c:numRef>
                <c:f>'misure prese in classe'!$H$4:$H$9</c:f>
                <c:numCache>
                  <c:formatCode>General</c:formatCode>
                  <c:ptCount val="6"/>
                  <c:pt idx="0">
                    <c:v>6.356864181514528E-2</c:v>
                  </c:pt>
                  <c:pt idx="1">
                    <c:v>0.10359193818676485</c:v>
                  </c:pt>
                  <c:pt idx="2">
                    <c:v>0.17749353222921874</c:v>
                  </c:pt>
                  <c:pt idx="3">
                    <c:v>0.38415801077482853</c:v>
                  </c:pt>
                  <c:pt idx="4">
                    <c:v>0.32786415467235613</c:v>
                  </c:pt>
                  <c:pt idx="5">
                    <c:v>0.35722952384864587</c:v>
                  </c:pt>
                </c:numCache>
              </c:numRef>
            </c:plus>
            <c:minus>
              <c:numRef>
                <c:f>'misure prese in classe'!$H$4:$H$9</c:f>
                <c:numCache>
                  <c:formatCode>General</c:formatCode>
                  <c:ptCount val="6"/>
                  <c:pt idx="0">
                    <c:v>6.356864181514528E-2</c:v>
                  </c:pt>
                  <c:pt idx="1">
                    <c:v>0.10359193818676485</c:v>
                  </c:pt>
                  <c:pt idx="2">
                    <c:v>0.17749353222921874</c:v>
                  </c:pt>
                  <c:pt idx="3">
                    <c:v>0.38415801077482853</c:v>
                  </c:pt>
                  <c:pt idx="4">
                    <c:v>0.32786415467235613</c:v>
                  </c:pt>
                  <c:pt idx="5">
                    <c:v>0.35722952384864587</c:v>
                  </c:pt>
                </c:numCache>
              </c:numRef>
            </c:minus>
          </c:errBars>
          <c:xVal>
            <c:numRef>
              <c:f>'misure prese in classe'!$C$4:$C$9</c:f>
              <c:numCache>
                <c:formatCode>General</c:formatCode>
                <c:ptCount val="6"/>
                <c:pt idx="0">
                  <c:v>263</c:v>
                </c:pt>
                <c:pt idx="1">
                  <c:v>431</c:v>
                </c:pt>
                <c:pt idx="2">
                  <c:v>612</c:v>
                </c:pt>
                <c:pt idx="3">
                  <c:v>781</c:v>
                </c:pt>
                <c:pt idx="4">
                  <c:v>956</c:v>
                </c:pt>
                <c:pt idx="5">
                  <c:v>1134</c:v>
                </c:pt>
              </c:numCache>
            </c:numRef>
          </c:xVal>
          <c:yVal>
            <c:numRef>
              <c:f>'misure prese in classe'!$E$4:$E$9</c:f>
              <c:numCache>
                <c:formatCode>0.000</c:formatCode>
                <c:ptCount val="6"/>
                <c:pt idx="0">
                  <c:v>0.50599511111111084</c:v>
                </c:pt>
                <c:pt idx="1">
                  <c:v>0.8366151111111112</c:v>
                </c:pt>
                <c:pt idx="2">
                  <c:v>1.1678404444444443</c:v>
                </c:pt>
                <c:pt idx="3">
                  <c:v>3.1826559999999993</c:v>
                </c:pt>
                <c:pt idx="4">
                  <c:v>3.6582937777777773</c:v>
                </c:pt>
                <c:pt idx="5">
                  <c:v>4.8899951111111122</c:v>
                </c:pt>
              </c:numCache>
            </c:numRef>
          </c:yVal>
        </c:ser>
        <c:ser>
          <c:idx val="1"/>
          <c:order val="1"/>
          <c:tx>
            <c:v>MAX pend</c:v>
          </c:tx>
          <c:spPr>
            <a:ln w="28575">
              <a:noFill/>
            </a:ln>
          </c:spPr>
          <c:marker>
            <c:symbol val="none"/>
          </c:marker>
          <c:trendline>
            <c:trendlineType val="linear"/>
          </c:trendline>
          <c:xVal>
            <c:numRef>
              <c:f>('misure prese in classe'!$C$4,'misure prese in classe'!$C$9)</c:f>
              <c:numCache>
                <c:formatCode>General</c:formatCode>
                <c:ptCount val="2"/>
                <c:pt idx="0">
                  <c:v>263</c:v>
                </c:pt>
                <c:pt idx="1">
                  <c:v>1134</c:v>
                </c:pt>
              </c:numCache>
            </c:numRef>
          </c:xVal>
          <c:yVal>
            <c:numRef>
              <c:f>('misure prese in classe'!$J$4,'misure prese in classe'!$J$9)</c:f>
              <c:numCache>
                <c:formatCode>0.00</c:formatCode>
                <c:ptCount val="2"/>
                <c:pt idx="0">
                  <c:v>0.44242646929596557</c:v>
                </c:pt>
                <c:pt idx="1">
                  <c:v>5.2472246349597578</c:v>
                </c:pt>
              </c:numCache>
            </c:numRef>
          </c:yVal>
        </c:ser>
        <c:ser>
          <c:idx val="2"/>
          <c:order val="2"/>
          <c:tx>
            <c:v>min pend</c:v>
          </c:tx>
          <c:spPr>
            <a:ln w="28575">
              <a:noFill/>
            </a:ln>
          </c:spPr>
          <c:trendline>
            <c:trendlineType val="linear"/>
          </c:trendline>
          <c:xVal>
            <c:numRef>
              <c:f>('misure prese in classe'!$C$4,'misure prese in classe'!$C$9)</c:f>
              <c:numCache>
                <c:formatCode>General</c:formatCode>
                <c:ptCount val="2"/>
                <c:pt idx="0">
                  <c:v>263</c:v>
                </c:pt>
                <c:pt idx="1">
                  <c:v>1134</c:v>
                </c:pt>
              </c:numCache>
            </c:numRef>
          </c:xVal>
          <c:yVal>
            <c:numRef>
              <c:f>('misure prese in classe'!$K$4,'misure prese in classe'!$K$9)</c:f>
              <c:numCache>
                <c:formatCode>0.00</c:formatCode>
                <c:ptCount val="2"/>
                <c:pt idx="0">
                  <c:v>0.56956375292625616</c:v>
                </c:pt>
                <c:pt idx="1">
                  <c:v>4.5327655872624666</c:v>
                </c:pt>
              </c:numCache>
            </c:numRef>
          </c:yVal>
        </c:ser>
        <c:axId val="74991488"/>
        <c:axId val="74993024"/>
      </c:scatterChart>
      <c:valAx>
        <c:axId val="74991488"/>
        <c:scaling>
          <c:orientation val="minMax"/>
        </c:scaling>
        <c:axPos val="b"/>
        <c:numFmt formatCode="General" sourceLinked="1"/>
        <c:tickLblPos val="nextTo"/>
        <c:crossAx val="74993024"/>
        <c:crosses val="autoZero"/>
        <c:crossBetween val="midCat"/>
      </c:valAx>
      <c:valAx>
        <c:axId val="74993024"/>
        <c:scaling>
          <c:orientation val="minMax"/>
          <c:max val="6"/>
          <c:min val="-0.2"/>
        </c:scaling>
        <c:axPos val="l"/>
        <c:majorGridlines/>
        <c:numFmt formatCode="0.000" sourceLinked="1"/>
        <c:tickLblPos val="nextTo"/>
        <c:crossAx val="74991488"/>
        <c:crosses val="autoZero"/>
        <c:crossBetween val="midCat"/>
      </c:valAx>
    </c:plotArea>
    <c:plotVisOnly val="1"/>
  </c:chart>
  <c:printSettings>
    <c:headerFooter/>
    <c:pageMargins b="0.75000000000000111" l="0.70000000000000062" r="0.70000000000000062" t="0.750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plotArea>
      <c:layout/>
      <c:scatterChart>
        <c:scatterStyle val="lineMarker"/>
        <c:ser>
          <c:idx val="0"/>
          <c:order val="0"/>
          <c:tx>
            <c:v>g misurata</c:v>
          </c:tx>
          <c:spPr>
            <a:ln w="28575">
              <a:noFill/>
            </a:ln>
          </c:spPr>
          <c:trendline>
            <c:trendlineType val="linear"/>
          </c:trendline>
          <c:errBars>
            <c:errDir val="y"/>
            <c:errBarType val="both"/>
            <c:errValType val="cust"/>
            <c:plus>
              <c:numRef>
                <c:f>'approx marzo 2013 studio'!$M$34</c:f>
                <c:numCache>
                  <c:formatCode>General</c:formatCode>
                  <c:ptCount val="1"/>
                  <c:pt idx="0">
                    <c:v>0.96256874952811</c:v>
                  </c:pt>
                </c:numCache>
              </c:numRef>
            </c:plus>
            <c:minus>
              <c:numRef>
                <c:f>'approx marzo 2013 studio'!$M$34</c:f>
                <c:numCache>
                  <c:formatCode>General</c:formatCode>
                  <c:ptCount val="1"/>
                  <c:pt idx="0">
                    <c:v>0.96256874952811</c:v>
                  </c:pt>
                </c:numCache>
              </c:numRef>
            </c:minus>
          </c:errBars>
          <c:xVal>
            <c:numRef>
              <c:f>'misure prese in classe'!$L$25</c:f>
              <c:numCache>
                <c:formatCode>General</c:formatCode>
                <c:ptCount val="1"/>
                <c:pt idx="0">
                  <c:v>1</c:v>
                </c:pt>
              </c:numCache>
            </c:numRef>
          </c:xVal>
          <c:yVal>
            <c:numRef>
              <c:f>'misure prese in classe'!$N$25</c:f>
              <c:numCache>
                <c:formatCode>General</c:formatCode>
                <c:ptCount val="1"/>
                <c:pt idx="0">
                  <c:v>7.8175084365064222</c:v>
                </c:pt>
              </c:numCache>
            </c:numRef>
          </c:yVal>
        </c:ser>
        <c:ser>
          <c:idx val="1"/>
          <c:order val="1"/>
          <c:tx>
            <c:v>g atteso</c:v>
          </c:tx>
          <c:spPr>
            <a:ln w="28575">
              <a:noFill/>
            </a:ln>
          </c:spPr>
          <c:xVal>
            <c:numRef>
              <c:f>'misure prese in classe'!$M$27</c:f>
              <c:numCache>
                <c:formatCode>General</c:formatCode>
                <c:ptCount val="1"/>
                <c:pt idx="0">
                  <c:v>2</c:v>
                </c:pt>
              </c:numCache>
            </c:numRef>
          </c:xVal>
          <c:yVal>
            <c:numRef>
              <c:f>'misure prese in classe'!$O$27</c:f>
              <c:numCache>
                <c:formatCode>General</c:formatCode>
                <c:ptCount val="1"/>
                <c:pt idx="0">
                  <c:v>9.8059999999999992</c:v>
                </c:pt>
              </c:numCache>
            </c:numRef>
          </c:yVal>
        </c:ser>
        <c:axId val="89070976"/>
        <c:axId val="94529792"/>
      </c:scatterChart>
      <c:valAx>
        <c:axId val="89070976"/>
        <c:scaling>
          <c:orientation val="minMax"/>
        </c:scaling>
        <c:delete val="1"/>
        <c:axPos val="b"/>
        <c:numFmt formatCode="General" sourceLinked="1"/>
        <c:tickLblPos val="none"/>
        <c:crossAx val="94529792"/>
        <c:crosses val="autoZero"/>
        <c:crossBetween val="midCat"/>
      </c:valAx>
      <c:valAx>
        <c:axId val="94529792"/>
        <c:scaling>
          <c:orientation val="minMax"/>
          <c:min val="6"/>
        </c:scaling>
        <c:axPos val="l"/>
        <c:majorGridlines/>
        <c:numFmt formatCode="General" sourceLinked="1"/>
        <c:tickLblPos val="nextTo"/>
        <c:crossAx val="89070976"/>
        <c:crosses val="autoZero"/>
        <c:crossBetween val="midCat"/>
      </c:valAx>
    </c:plotArea>
    <c:plotVisOnly val="1"/>
  </c:chart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title>
      <c:tx>
        <c:rich>
          <a:bodyPr/>
          <a:lstStyle/>
          <a:p>
            <a:pPr>
              <a:defRPr/>
            </a:pPr>
            <a:r>
              <a:rPr lang="it-IT"/>
              <a:t>dati:regressione lineare con excel</a:t>
            </a:r>
          </a:p>
        </c:rich>
      </c:tx>
      <c:layout/>
    </c:title>
    <c:plotArea>
      <c:layout>
        <c:manualLayout>
          <c:layoutTarget val="inner"/>
          <c:xMode val="edge"/>
          <c:yMode val="edge"/>
          <c:x val="0.1492668835884832"/>
          <c:y val="0.18059038221080734"/>
          <c:w val="0.80667375150279219"/>
          <c:h val="0.62919840492041501"/>
        </c:manualLayout>
      </c:layout>
      <c:scatterChart>
        <c:scatterStyle val="lineMarker"/>
        <c:ser>
          <c:idx val="0"/>
          <c:order val="0"/>
          <c:tx>
            <c:v>dati</c:v>
          </c:tx>
          <c:spPr>
            <a:ln w="28575">
              <a:noFill/>
            </a:ln>
          </c:spPr>
          <c:trendline>
            <c:trendlineType val="linear"/>
            <c:dispEq val="1"/>
            <c:trendlineLbl>
              <c:layout>
                <c:manualLayout>
                  <c:x val="-0.29192796444998831"/>
                  <c:y val="-4.9323442938731372E-2"/>
                </c:manualLayout>
              </c:layout>
              <c:numFmt formatCode="0.00E+00" sourceLinked="0"/>
              <c:txPr>
                <a:bodyPr/>
                <a:lstStyle/>
                <a:p>
                  <a:pPr>
                    <a:defRPr sz="1400"/>
                  </a:pPr>
                  <a:endParaRPr lang="it-IT"/>
                </a:p>
              </c:txPr>
            </c:trendlineLbl>
          </c:trendline>
          <c:errBars>
            <c:errDir val="y"/>
            <c:errBarType val="both"/>
            <c:errValType val="cust"/>
            <c:plus>
              <c:numRef>
                <c:f>'misure prese in classe'!$H$4:$H$9</c:f>
                <c:numCache>
                  <c:formatCode>General</c:formatCode>
                  <c:ptCount val="6"/>
                  <c:pt idx="0">
                    <c:v>6.356864181514528E-2</c:v>
                  </c:pt>
                  <c:pt idx="1">
                    <c:v>0.10359193818676485</c:v>
                  </c:pt>
                  <c:pt idx="2">
                    <c:v>0.17749353222921874</c:v>
                  </c:pt>
                  <c:pt idx="3">
                    <c:v>0.38415801077482853</c:v>
                  </c:pt>
                  <c:pt idx="4">
                    <c:v>0.32786415467235613</c:v>
                  </c:pt>
                  <c:pt idx="5">
                    <c:v>0.35722952384864587</c:v>
                  </c:pt>
                </c:numCache>
              </c:numRef>
            </c:plus>
            <c:minus>
              <c:numRef>
                <c:f>'misure prese in classe'!$H$4:$H$9</c:f>
                <c:numCache>
                  <c:formatCode>General</c:formatCode>
                  <c:ptCount val="6"/>
                  <c:pt idx="0">
                    <c:v>6.356864181514528E-2</c:v>
                  </c:pt>
                  <c:pt idx="1">
                    <c:v>0.10359193818676485</c:v>
                  </c:pt>
                  <c:pt idx="2">
                    <c:v>0.17749353222921874</c:v>
                  </c:pt>
                  <c:pt idx="3">
                    <c:v>0.38415801077482853</c:v>
                  </c:pt>
                  <c:pt idx="4">
                    <c:v>0.32786415467235613</c:v>
                  </c:pt>
                  <c:pt idx="5">
                    <c:v>0.35722952384864587</c:v>
                  </c:pt>
                </c:numCache>
              </c:numRef>
            </c:minus>
          </c:errBars>
          <c:xVal>
            <c:numRef>
              <c:f>'misure prese in classe'!$C$4:$C$9</c:f>
              <c:numCache>
                <c:formatCode>General</c:formatCode>
                <c:ptCount val="6"/>
                <c:pt idx="0">
                  <c:v>263</c:v>
                </c:pt>
                <c:pt idx="1">
                  <c:v>431</c:v>
                </c:pt>
                <c:pt idx="2">
                  <c:v>612</c:v>
                </c:pt>
                <c:pt idx="3">
                  <c:v>781</c:v>
                </c:pt>
                <c:pt idx="4">
                  <c:v>956</c:v>
                </c:pt>
                <c:pt idx="5">
                  <c:v>1134</c:v>
                </c:pt>
              </c:numCache>
            </c:numRef>
          </c:xVal>
          <c:yVal>
            <c:numRef>
              <c:f>'misure prese in classe'!$E$4:$E$9</c:f>
              <c:numCache>
                <c:formatCode>0.000</c:formatCode>
                <c:ptCount val="6"/>
                <c:pt idx="0">
                  <c:v>0.50599511111111084</c:v>
                </c:pt>
                <c:pt idx="1">
                  <c:v>0.8366151111111112</c:v>
                </c:pt>
                <c:pt idx="2">
                  <c:v>1.1678404444444443</c:v>
                </c:pt>
                <c:pt idx="3">
                  <c:v>3.1826559999999993</c:v>
                </c:pt>
                <c:pt idx="4">
                  <c:v>3.6582937777777773</c:v>
                </c:pt>
                <c:pt idx="5">
                  <c:v>4.8899951111111122</c:v>
                </c:pt>
              </c:numCache>
            </c:numRef>
          </c:yVal>
        </c:ser>
        <c:axId val="99187328"/>
        <c:axId val="123871616"/>
      </c:scatterChart>
      <c:valAx>
        <c:axId val="99187328"/>
        <c:scaling>
          <c:orientation val="minMax"/>
        </c:scaling>
        <c:axPos val="b"/>
        <c:numFmt formatCode="General" sourceLinked="1"/>
        <c:tickLblPos val="nextTo"/>
        <c:crossAx val="123871616"/>
        <c:crosses val="autoZero"/>
        <c:crossBetween val="midCat"/>
      </c:valAx>
      <c:valAx>
        <c:axId val="123871616"/>
        <c:scaling>
          <c:orientation val="minMax"/>
          <c:max val="6"/>
          <c:min val="-0.2"/>
        </c:scaling>
        <c:axPos val="l"/>
        <c:majorGridlines/>
        <c:numFmt formatCode="0.000" sourceLinked="1"/>
        <c:tickLblPos val="nextTo"/>
        <c:crossAx val="99187328"/>
        <c:crosses val="autoZero"/>
        <c:crossBetween val="midCat"/>
      </c:valAx>
    </c:plotArea>
    <c:plotVisOnly val="1"/>
  </c:chart>
  <c:printSettings>
    <c:headerFooter/>
    <c:pageMargins b="0.75000000000000133" l="0.70000000000000062" r="0.70000000000000062" t="0.75000000000000133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88900</xdr:colOff>
      <xdr:row>9</xdr:row>
      <xdr:rowOff>152400</xdr:rowOff>
    </xdr:from>
    <xdr:to>
      <xdr:col>9</xdr:col>
      <xdr:colOff>520700</xdr:colOff>
      <xdr:row>39</xdr:row>
      <xdr:rowOff>50800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241300</xdr:colOff>
      <xdr:row>41</xdr:row>
      <xdr:rowOff>50800</xdr:rowOff>
    </xdr:from>
    <xdr:to>
      <xdr:col>13</xdr:col>
      <xdr:colOff>0</xdr:colOff>
      <xdr:row>59</xdr:row>
      <xdr:rowOff>139700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19</xdr:col>
      <xdr:colOff>0</xdr:colOff>
      <xdr:row>13</xdr:row>
      <xdr:rowOff>0</xdr:rowOff>
    </xdr:from>
    <xdr:to>
      <xdr:col>26</xdr:col>
      <xdr:colOff>279400</xdr:colOff>
      <xdr:row>42</xdr:row>
      <xdr:rowOff>127000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0.0102</cdr:x>
      <cdr:y>0.03247</cdr:y>
    </cdr:from>
    <cdr:to>
      <cdr:x>0.09439</cdr:x>
      <cdr:y>0.24675</cdr:y>
    </cdr:to>
    <cdr:sp macro="" textlink="">
      <cdr:nvSpPr>
        <cdr:cNvPr id="2" name="TextBox 1"/>
        <cdr:cNvSpPr txBox="1"/>
      </cdr:nvSpPr>
      <cdr:spPr>
        <a:xfrm xmlns:a="http://schemas.openxmlformats.org/drawingml/2006/main" rot="16200000">
          <a:off x="-368300" y="609600"/>
          <a:ext cx="1257300" cy="4191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it-IT" sz="1800" i="1"/>
            <a:t>y= T</a:t>
          </a:r>
          <a:r>
            <a:rPr lang="it-IT" sz="1800" i="1" baseline="30000"/>
            <a:t>2    </a:t>
          </a:r>
          <a:r>
            <a:rPr lang="it-IT" sz="1800" i="0" baseline="0"/>
            <a:t>[s</a:t>
          </a:r>
          <a:r>
            <a:rPr lang="it-IT" sz="1800" i="0" baseline="30000"/>
            <a:t>2</a:t>
          </a:r>
          <a:r>
            <a:rPr lang="it-IT" sz="1800" i="0" baseline="0"/>
            <a:t>]</a:t>
          </a:r>
        </a:p>
      </cdr:txBody>
    </cdr:sp>
  </cdr:relSizeAnchor>
  <cdr:relSizeAnchor xmlns:cdr="http://schemas.openxmlformats.org/drawingml/2006/chartDrawing">
    <cdr:from>
      <cdr:x>0.65561</cdr:x>
      <cdr:y>0.92208</cdr:y>
    </cdr:from>
    <cdr:to>
      <cdr:x>0.90816</cdr:x>
      <cdr:y>0.99351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3263900" y="5410200"/>
          <a:ext cx="1257300" cy="4191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it-IT" sz="1800" i="1"/>
            <a:t>x= l</a:t>
          </a:r>
          <a:r>
            <a:rPr lang="it-IT" sz="1800" i="1" baseline="30000"/>
            <a:t>    </a:t>
          </a:r>
          <a:r>
            <a:rPr lang="it-IT" sz="1800" i="0" baseline="0"/>
            <a:t>[mm]</a:t>
          </a:r>
        </a:p>
      </cdr:txBody>
    </cdr:sp>
  </cdr:relSizeAnchor>
  <cdr:relSizeAnchor xmlns:cdr="http://schemas.openxmlformats.org/drawingml/2006/chartDrawing">
    <cdr:from>
      <cdr:x>0.0102</cdr:x>
      <cdr:y>0.03247</cdr:y>
    </cdr:from>
    <cdr:to>
      <cdr:x>0.09439</cdr:x>
      <cdr:y>0.24675</cdr:y>
    </cdr:to>
    <cdr:sp macro="" textlink="">
      <cdr:nvSpPr>
        <cdr:cNvPr id="4" name="TextBox 1"/>
        <cdr:cNvSpPr txBox="1"/>
      </cdr:nvSpPr>
      <cdr:spPr>
        <a:xfrm xmlns:a="http://schemas.openxmlformats.org/drawingml/2006/main" rot="16200000">
          <a:off x="-368300" y="609600"/>
          <a:ext cx="1257300" cy="4191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it-IT" sz="1800" i="1"/>
            <a:t>y= T</a:t>
          </a:r>
          <a:r>
            <a:rPr lang="it-IT" sz="1800" i="1" baseline="30000"/>
            <a:t>2    </a:t>
          </a:r>
          <a:r>
            <a:rPr lang="it-IT" sz="1800" i="0" baseline="0"/>
            <a:t>[s</a:t>
          </a:r>
          <a:r>
            <a:rPr lang="it-IT" sz="1800" i="0" baseline="30000"/>
            <a:t>2</a:t>
          </a:r>
          <a:r>
            <a:rPr lang="it-IT" sz="1800" i="0" baseline="0"/>
            <a:t>]</a:t>
          </a:r>
        </a:p>
      </cdr:txBody>
    </cdr:sp>
  </cdr:relSizeAnchor>
  <cdr:relSizeAnchor xmlns:cdr="http://schemas.openxmlformats.org/drawingml/2006/chartDrawing">
    <cdr:from>
      <cdr:x>0.65561</cdr:x>
      <cdr:y>0.92208</cdr:y>
    </cdr:from>
    <cdr:to>
      <cdr:x>0.90816</cdr:x>
      <cdr:y>0.99351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3263900" y="5410200"/>
          <a:ext cx="1257300" cy="4191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it-IT" sz="1800" i="1"/>
            <a:t>x= l</a:t>
          </a:r>
          <a:r>
            <a:rPr lang="it-IT" sz="1800" i="1" baseline="30000"/>
            <a:t>    </a:t>
          </a:r>
          <a:r>
            <a:rPr lang="it-IT" sz="1800" i="0" baseline="0"/>
            <a:t>[mm]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0.0102</cdr:x>
      <cdr:y>0.03247</cdr:y>
    </cdr:from>
    <cdr:to>
      <cdr:x>0.09439</cdr:x>
      <cdr:y>0.24675</cdr:y>
    </cdr:to>
    <cdr:sp macro="" textlink="">
      <cdr:nvSpPr>
        <cdr:cNvPr id="2" name="TextBox 1"/>
        <cdr:cNvSpPr txBox="1"/>
      </cdr:nvSpPr>
      <cdr:spPr>
        <a:xfrm xmlns:a="http://schemas.openxmlformats.org/drawingml/2006/main" rot="16200000">
          <a:off x="-368300" y="609600"/>
          <a:ext cx="1257300" cy="4191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it-IT" sz="1800" i="1"/>
            <a:t>y= T</a:t>
          </a:r>
          <a:r>
            <a:rPr lang="it-IT" sz="1800" i="1" baseline="30000"/>
            <a:t>2    </a:t>
          </a:r>
          <a:r>
            <a:rPr lang="it-IT" sz="1800" i="0" baseline="0"/>
            <a:t>[s</a:t>
          </a:r>
          <a:r>
            <a:rPr lang="it-IT" sz="1800" i="0" baseline="30000"/>
            <a:t>2</a:t>
          </a:r>
          <a:r>
            <a:rPr lang="it-IT" sz="1800" i="0" baseline="0"/>
            <a:t>]</a:t>
          </a:r>
        </a:p>
      </cdr:txBody>
    </cdr:sp>
  </cdr:relSizeAnchor>
  <cdr:relSizeAnchor xmlns:cdr="http://schemas.openxmlformats.org/drawingml/2006/chartDrawing">
    <cdr:from>
      <cdr:x>0.65561</cdr:x>
      <cdr:y>0.92208</cdr:y>
    </cdr:from>
    <cdr:to>
      <cdr:x>0.90816</cdr:x>
      <cdr:y>0.99351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3263900" y="5410200"/>
          <a:ext cx="1257300" cy="4191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it-IT" sz="1800" i="1"/>
            <a:t>x= l</a:t>
          </a:r>
          <a:r>
            <a:rPr lang="it-IT" sz="1800" i="1" baseline="30000"/>
            <a:t>    </a:t>
          </a:r>
          <a:r>
            <a:rPr lang="it-IT" sz="1800" i="0" baseline="0"/>
            <a:t>[mm]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101600</xdr:colOff>
      <xdr:row>10</xdr:row>
      <xdr:rowOff>177800</xdr:rowOff>
    </xdr:from>
    <xdr:to>
      <xdr:col>10</xdr:col>
      <xdr:colOff>187325</xdr:colOff>
      <xdr:row>29</xdr:row>
      <xdr:rowOff>101600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558800</xdr:colOff>
      <xdr:row>31</xdr:row>
      <xdr:rowOff>25400</xdr:rowOff>
    </xdr:from>
    <xdr:to>
      <xdr:col>10</xdr:col>
      <xdr:colOff>304800</xdr:colOff>
      <xdr:row>49</xdr:row>
      <xdr:rowOff>152400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16</xdr:col>
      <xdr:colOff>457200</xdr:colOff>
      <xdr:row>11</xdr:row>
      <xdr:rowOff>0</xdr:rowOff>
    </xdr:from>
    <xdr:to>
      <xdr:col>26</xdr:col>
      <xdr:colOff>454025</xdr:colOff>
      <xdr:row>25</xdr:row>
      <xdr:rowOff>76200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0.79416</cdr:x>
      <cdr:y>0.88411</cdr:y>
    </cdr:from>
    <cdr:to>
      <cdr:x>0.98262</cdr:x>
      <cdr:y>0.99338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838700" y="3390900"/>
          <a:ext cx="1148244" cy="41910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it-IT" sz="1800" i="1"/>
            <a:t>x= l</a:t>
          </a:r>
          <a:r>
            <a:rPr lang="it-IT" sz="1800" i="1" baseline="30000"/>
            <a:t>    </a:t>
          </a:r>
          <a:r>
            <a:rPr lang="it-IT" sz="1800" i="0" baseline="0"/>
            <a:t>[mm]</a:t>
          </a:r>
        </a:p>
      </cdr:txBody>
    </cdr:sp>
  </cdr:relSizeAnchor>
  <cdr:relSizeAnchor xmlns:cdr="http://schemas.openxmlformats.org/drawingml/2006/chartDrawing">
    <cdr:from>
      <cdr:x>0</cdr:x>
      <cdr:y>0</cdr:y>
    </cdr:from>
    <cdr:to>
      <cdr:x>0.06282</cdr:x>
      <cdr:y>0.32781</cdr:y>
    </cdr:to>
    <cdr:sp macro="" textlink="">
      <cdr:nvSpPr>
        <cdr:cNvPr id="3" name="TextBox 1"/>
        <cdr:cNvSpPr txBox="1"/>
      </cdr:nvSpPr>
      <cdr:spPr>
        <a:xfrm xmlns:a="http://schemas.openxmlformats.org/drawingml/2006/main" rot="16200000">
          <a:off x="-437244" y="437244"/>
          <a:ext cx="1257267" cy="38277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it-IT" sz="1800" i="1"/>
            <a:t>y= T</a:t>
          </a:r>
          <a:r>
            <a:rPr lang="it-IT" sz="1800" i="1" baseline="30000"/>
            <a:t>2    </a:t>
          </a:r>
          <a:r>
            <a:rPr lang="it-IT" sz="1800" i="0" baseline="0"/>
            <a:t>[s</a:t>
          </a:r>
          <a:r>
            <a:rPr lang="it-IT" sz="1800" i="0" baseline="30000"/>
            <a:t>2</a:t>
          </a:r>
          <a:r>
            <a:rPr lang="it-IT" sz="1800" i="0" baseline="0"/>
            <a:t>]</a:t>
          </a: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0.06282</cdr:x>
      <cdr:y>0.42488</cdr:y>
    </cdr:to>
    <cdr:sp macro="" textlink="">
      <cdr:nvSpPr>
        <cdr:cNvPr id="2" name="TextBox 1"/>
        <cdr:cNvSpPr txBox="1"/>
      </cdr:nvSpPr>
      <cdr:spPr>
        <a:xfrm xmlns:a="http://schemas.openxmlformats.org/drawingml/2006/main" rot="16200000">
          <a:off x="-437244" y="437244"/>
          <a:ext cx="1257267" cy="38277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it-IT" sz="1800" i="1"/>
            <a:t>y= T</a:t>
          </a:r>
          <a:r>
            <a:rPr lang="it-IT" sz="1800" i="1" baseline="30000"/>
            <a:t>2    </a:t>
          </a:r>
          <a:r>
            <a:rPr lang="it-IT" sz="1800" i="0" baseline="0"/>
            <a:t>[s</a:t>
          </a:r>
          <a:r>
            <a:rPr lang="it-IT" sz="1800" i="0" baseline="30000"/>
            <a:t>2</a:t>
          </a:r>
          <a:r>
            <a:rPr lang="it-IT" sz="1800" i="0" baseline="0"/>
            <a:t>]</a:t>
          </a:r>
        </a:p>
      </cdr:txBody>
    </cdr:sp>
  </cdr:relSizeAnchor>
  <cdr:relSizeAnchor xmlns:cdr="http://schemas.openxmlformats.org/drawingml/2006/chartDrawing">
    <cdr:from>
      <cdr:x>0.78791</cdr:x>
      <cdr:y>0.8412</cdr:y>
    </cdr:from>
    <cdr:to>
      <cdr:x>0.97637</cdr:x>
      <cdr:y>0.98284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4800600" y="2489200"/>
          <a:ext cx="1148244" cy="41910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it-IT" sz="1800" i="1"/>
            <a:t>x= l</a:t>
          </a:r>
          <a:r>
            <a:rPr lang="it-IT" sz="1800" i="1" baseline="30000"/>
            <a:t>    </a:t>
          </a:r>
          <a:r>
            <a:rPr lang="it-IT" sz="1800" i="0" baseline="0"/>
            <a:t>[mm]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63"/>
  <sheetViews>
    <sheetView topLeftCell="A19" zoomScale="75" zoomScaleNormal="75" workbookViewId="0">
      <selection activeCell="O14" sqref="O14"/>
    </sheetView>
  </sheetViews>
  <sheetFormatPr defaultRowHeight="15"/>
  <cols>
    <col min="1" max="1" width="18.28515625" customWidth="1"/>
    <col min="10" max="10" width="12.7109375" customWidth="1"/>
    <col min="11" max="11" width="10" bestFit="1" customWidth="1"/>
    <col min="14" max="14" width="8" bestFit="1" customWidth="1"/>
    <col min="19" max="19" width="15.42578125" bestFit="1" customWidth="1"/>
  </cols>
  <sheetData>
    <row r="1" spans="1:18">
      <c r="A1" s="55" t="s">
        <v>59</v>
      </c>
      <c r="B1" s="55"/>
      <c r="C1" s="55"/>
      <c r="D1" s="55"/>
      <c r="E1" s="55"/>
      <c r="F1" s="55"/>
      <c r="G1" s="55"/>
      <c r="H1" s="55"/>
      <c r="I1" s="55"/>
      <c r="J1" s="53"/>
      <c r="K1" s="53"/>
      <c r="L1" s="53"/>
      <c r="M1" s="53"/>
      <c r="N1" s="53"/>
      <c r="O1" s="53"/>
      <c r="P1" s="53"/>
      <c r="Q1" s="53"/>
      <c r="R1" s="53"/>
    </row>
    <row r="2" spans="1:18" ht="15.75">
      <c r="A2" s="59" t="s">
        <v>2</v>
      </c>
      <c r="B2" s="59"/>
      <c r="C2" s="59"/>
      <c r="D2" s="59" t="s">
        <v>5</v>
      </c>
      <c r="E2" s="59" t="s">
        <v>3</v>
      </c>
      <c r="F2" s="59"/>
      <c r="G2" s="59"/>
      <c r="H2" s="59"/>
      <c r="I2" s="59"/>
      <c r="J2" s="97" t="s">
        <v>60</v>
      </c>
      <c r="K2" s="53"/>
      <c r="L2" s="53"/>
      <c r="M2" s="53"/>
      <c r="N2" s="53"/>
      <c r="O2" s="53"/>
      <c r="P2" s="53"/>
      <c r="Q2" s="53"/>
      <c r="R2" s="53"/>
    </row>
    <row r="3" spans="1:18" ht="16.5" thickBot="1">
      <c r="A3" s="59"/>
      <c r="B3" s="59"/>
      <c r="C3" s="59"/>
      <c r="D3" s="59"/>
      <c r="E3" s="59" t="s">
        <v>4</v>
      </c>
      <c r="F3" s="59"/>
      <c r="G3" s="59"/>
      <c r="H3" s="59"/>
      <c r="I3" s="59"/>
      <c r="J3" s="97" t="s">
        <v>46</v>
      </c>
      <c r="K3" s="53"/>
      <c r="L3" s="53"/>
      <c r="M3" s="53"/>
      <c r="N3" s="53"/>
      <c r="O3" s="53"/>
      <c r="P3" s="53"/>
      <c r="Q3" s="53"/>
      <c r="R3" s="53"/>
    </row>
    <row r="4" spans="1:18" ht="20.25" thickTop="1" thickBot="1">
      <c r="A4" s="60"/>
      <c r="B4" s="61" t="s">
        <v>41</v>
      </c>
      <c r="C4" s="62">
        <v>263</v>
      </c>
      <c r="D4" s="62">
        <v>431</v>
      </c>
      <c r="E4" s="62">
        <v>612</v>
      </c>
      <c r="F4" s="62">
        <v>781</v>
      </c>
      <c r="G4" s="62">
        <v>956</v>
      </c>
      <c r="H4" s="62">
        <v>1134</v>
      </c>
      <c r="I4" s="63"/>
      <c r="J4" s="98" t="s">
        <v>47</v>
      </c>
      <c r="K4" s="99" t="s">
        <v>41</v>
      </c>
      <c r="L4" s="100">
        <v>263</v>
      </c>
      <c r="M4" s="100">
        <v>431</v>
      </c>
      <c r="N4" s="100">
        <v>612</v>
      </c>
      <c r="O4" s="100">
        <v>781</v>
      </c>
      <c r="P4" s="100">
        <v>956</v>
      </c>
      <c r="Q4" s="100">
        <v>1134</v>
      </c>
      <c r="R4" s="53"/>
    </row>
    <row r="5" spans="1:18" ht="9" customHeight="1" thickTop="1" thickBot="1">
      <c r="A5" s="64"/>
      <c r="B5" s="65"/>
      <c r="C5" s="66"/>
      <c r="D5" s="66"/>
      <c r="E5" s="66"/>
      <c r="F5" s="66"/>
      <c r="G5" s="66"/>
      <c r="H5" s="66"/>
      <c r="I5" s="63"/>
      <c r="J5" s="98"/>
      <c r="K5" s="101"/>
      <c r="L5" s="102"/>
      <c r="M5" s="103"/>
      <c r="N5" s="103"/>
      <c r="O5" s="103"/>
      <c r="P5" s="103"/>
      <c r="Q5" s="103"/>
      <c r="R5" s="53"/>
    </row>
    <row r="6" spans="1:18" ht="20.25" thickTop="1" thickBot="1">
      <c r="A6" s="67">
        <v>1</v>
      </c>
      <c r="B6" s="68" t="s">
        <v>42</v>
      </c>
      <c r="C6" s="69">
        <v>2.0499999999999998</v>
      </c>
      <c r="D6" s="69">
        <v>2.78</v>
      </c>
      <c r="E6" s="69">
        <v>3.24</v>
      </c>
      <c r="F6" s="69">
        <v>5.03</v>
      </c>
      <c r="G6" s="69">
        <v>5.76</v>
      </c>
      <c r="H6" s="70">
        <v>6.61</v>
      </c>
      <c r="I6" s="63"/>
      <c r="J6" s="98">
        <v>1</v>
      </c>
      <c r="K6" s="104" t="s">
        <v>42</v>
      </c>
      <c r="L6" s="105">
        <v>3.35</v>
      </c>
      <c r="M6" s="106">
        <v>4.1900000000000004</v>
      </c>
      <c r="N6" s="106">
        <v>4.7300000000000004</v>
      </c>
      <c r="O6" s="106">
        <v>5.47</v>
      </c>
      <c r="P6" s="106">
        <v>6.32</v>
      </c>
      <c r="Q6" s="106">
        <v>7.06</v>
      </c>
      <c r="R6" s="53"/>
    </row>
    <row r="7" spans="1:18" ht="20.25" thickTop="1" thickBot="1">
      <c r="A7" s="67">
        <f>A6+1</f>
        <v>2</v>
      </c>
      <c r="B7" s="68" t="s">
        <v>42</v>
      </c>
      <c r="C7" s="69">
        <v>2.15</v>
      </c>
      <c r="D7" s="69">
        <v>2.71</v>
      </c>
      <c r="E7" s="69">
        <v>3.24</v>
      </c>
      <c r="F7" s="69">
        <v>5.72</v>
      </c>
      <c r="G7" s="69">
        <v>5.67</v>
      </c>
      <c r="H7" s="70">
        <v>6.56</v>
      </c>
      <c r="I7" s="63"/>
      <c r="J7" s="98">
        <v>2</v>
      </c>
      <c r="K7" s="104" t="s">
        <v>42</v>
      </c>
      <c r="L7" s="105">
        <v>3.44</v>
      </c>
      <c r="M7" s="106">
        <v>3.99</v>
      </c>
      <c r="N7" s="106">
        <v>5.09</v>
      </c>
      <c r="O7" s="106">
        <v>5.79</v>
      </c>
      <c r="P7" s="106">
        <v>6.34</v>
      </c>
      <c r="Q7" s="106">
        <v>6.99</v>
      </c>
      <c r="R7" s="53"/>
    </row>
    <row r="8" spans="1:18" ht="20.25" thickTop="1" thickBot="1">
      <c r="A8" s="67">
        <f>A7+1</f>
        <v>3</v>
      </c>
      <c r="B8" s="68" t="s">
        <v>42</v>
      </c>
      <c r="C8" s="69">
        <v>2.17</v>
      </c>
      <c r="D8" s="69">
        <v>2.74</v>
      </c>
      <c r="E8" s="69">
        <v>3.22</v>
      </c>
      <c r="F8" s="69">
        <v>5.43</v>
      </c>
      <c r="G8" s="69">
        <v>5.77</v>
      </c>
      <c r="H8" s="70">
        <v>6.54</v>
      </c>
      <c r="I8" s="63"/>
      <c r="J8" s="98">
        <v>3</v>
      </c>
      <c r="K8" s="104" t="s">
        <v>42</v>
      </c>
      <c r="L8" s="105">
        <v>3.45</v>
      </c>
      <c r="M8" s="106">
        <v>4.29</v>
      </c>
      <c r="N8" s="106">
        <v>5.12</v>
      </c>
      <c r="O8" s="106">
        <v>5.78</v>
      </c>
      <c r="P8" s="106">
        <v>6.68</v>
      </c>
      <c r="Q8" s="106">
        <v>6.53</v>
      </c>
      <c r="R8" s="53"/>
    </row>
    <row r="9" spans="1:18" ht="20.25" thickTop="1" thickBot="1">
      <c r="A9" s="67">
        <f>A8+1</f>
        <v>4</v>
      </c>
      <c r="B9" s="68" t="s">
        <v>42</v>
      </c>
      <c r="C9" s="69">
        <v>2.12</v>
      </c>
      <c r="D9" s="69">
        <v>2.73</v>
      </c>
      <c r="E9" s="69">
        <v>3.27</v>
      </c>
      <c r="F9" s="69">
        <v>5.13</v>
      </c>
      <c r="G9" s="69">
        <v>5.7</v>
      </c>
      <c r="H9" s="70">
        <v>6.63</v>
      </c>
      <c r="I9" s="63"/>
      <c r="J9" s="98">
        <v>4</v>
      </c>
      <c r="K9" s="104" t="s">
        <v>42</v>
      </c>
      <c r="L9" s="105">
        <v>3.58</v>
      </c>
      <c r="M9" s="106">
        <v>4.12</v>
      </c>
      <c r="N9" s="106">
        <v>4.87</v>
      </c>
      <c r="O9" s="106">
        <v>5.56</v>
      </c>
      <c r="P9" s="106">
        <v>6.24</v>
      </c>
      <c r="Q9" s="106">
        <v>6.78</v>
      </c>
      <c r="R9" s="53"/>
    </row>
    <row r="10" spans="1:18" ht="20.25" thickTop="1" thickBot="1">
      <c r="A10" s="67">
        <f>A9+1</f>
        <v>5</v>
      </c>
      <c r="B10" s="71" t="s">
        <v>42</v>
      </c>
      <c r="C10" s="72">
        <v>2.1800000000000002</v>
      </c>
      <c r="D10" s="72">
        <v>2.76</v>
      </c>
      <c r="E10" s="72">
        <v>3.24</v>
      </c>
      <c r="F10" s="72">
        <v>5.45</v>
      </c>
      <c r="G10" s="72">
        <v>5.79</v>
      </c>
      <c r="H10" s="73">
        <v>6.83</v>
      </c>
      <c r="I10" s="63"/>
      <c r="J10" s="98">
        <v>5</v>
      </c>
      <c r="K10" s="107" t="s">
        <v>42</v>
      </c>
      <c r="L10" s="108">
        <v>3.43</v>
      </c>
      <c r="M10" s="109">
        <v>4.0999999999999996</v>
      </c>
      <c r="N10" s="109">
        <v>4.93</v>
      </c>
      <c r="O10" s="109">
        <v>5.47</v>
      </c>
      <c r="P10" s="109">
        <v>6.05</v>
      </c>
      <c r="Q10" s="109">
        <v>6.85</v>
      </c>
      <c r="R10" s="53"/>
    </row>
    <row r="11" spans="1:18" ht="20.25" thickTop="1" thickBot="1">
      <c r="A11" s="55"/>
      <c r="B11" s="74" t="s">
        <v>7</v>
      </c>
      <c r="C11" s="75">
        <f t="shared" ref="C11:H11" si="0">AVERAGE(C6:C10)</f>
        <v>2.1339999999999995</v>
      </c>
      <c r="D11" s="76">
        <f t="shared" si="0"/>
        <v>2.7440000000000002</v>
      </c>
      <c r="E11" s="76">
        <f t="shared" si="0"/>
        <v>3.242</v>
      </c>
      <c r="F11" s="76">
        <f t="shared" si="0"/>
        <v>5.3519999999999994</v>
      </c>
      <c r="G11" s="76">
        <f t="shared" si="0"/>
        <v>5.7379999999999995</v>
      </c>
      <c r="H11" s="77">
        <f t="shared" si="0"/>
        <v>6.6340000000000003</v>
      </c>
      <c r="I11" s="78"/>
      <c r="J11" s="53"/>
      <c r="K11" s="110" t="s">
        <v>7</v>
      </c>
      <c r="L11" s="111">
        <f t="shared" ref="L11:Q11" si="1">AVERAGE(L6:L10)</f>
        <v>3.45</v>
      </c>
      <c r="M11" s="112">
        <f t="shared" si="1"/>
        <v>4.1379999999999999</v>
      </c>
      <c r="N11" s="112">
        <f t="shared" si="1"/>
        <v>4.9480000000000004</v>
      </c>
      <c r="O11" s="112">
        <f t="shared" si="1"/>
        <v>5.613999999999999</v>
      </c>
      <c r="P11" s="112">
        <f t="shared" si="1"/>
        <v>6.3259999999999996</v>
      </c>
      <c r="Q11" s="112">
        <f t="shared" si="1"/>
        <v>6.8420000000000005</v>
      </c>
      <c r="R11" s="53"/>
    </row>
    <row r="12" spans="1:18" ht="19.5" thickBot="1">
      <c r="A12" s="55"/>
      <c r="B12" s="79" t="s">
        <v>8</v>
      </c>
      <c r="C12" s="80">
        <f t="shared" ref="C12:H12" si="2">STDEV(C6:C10)</f>
        <v>5.2249401910483433E-2</v>
      </c>
      <c r="D12" s="80">
        <f t="shared" si="2"/>
        <v>2.7018512172212503E-2</v>
      </c>
      <c r="E12" s="80">
        <f t="shared" si="2"/>
        <v>1.7888543819998246E-2</v>
      </c>
      <c r="F12" s="80">
        <f t="shared" si="2"/>
        <v>0.2757172464681884</v>
      </c>
      <c r="G12" s="80">
        <f t="shared" si="2"/>
        <v>5.0695167422546213E-2</v>
      </c>
      <c r="H12" s="81">
        <f t="shared" si="2"/>
        <v>0.11545561917895676</v>
      </c>
      <c r="I12" s="82"/>
      <c r="J12" s="53"/>
      <c r="K12" s="113" t="s">
        <v>48</v>
      </c>
      <c r="L12" s="114">
        <f t="shared" ref="L12:Q12" si="3">STDEV(L6:L10)</f>
        <v>8.276472678623438E-2</v>
      </c>
      <c r="M12" s="114">
        <f t="shared" si="3"/>
        <v>0.11122050170722915</v>
      </c>
      <c r="N12" s="114">
        <f t="shared" si="3"/>
        <v>0.16099689437997158</v>
      </c>
      <c r="O12" s="114">
        <f t="shared" si="3"/>
        <v>0.16040573555831136</v>
      </c>
      <c r="P12" s="114">
        <f t="shared" si="3"/>
        <v>0.22864820139245184</v>
      </c>
      <c r="Q12" s="114">
        <f t="shared" si="3"/>
        <v>0.20656718035545021</v>
      </c>
      <c r="R12" s="53"/>
    </row>
    <row r="13" spans="1:18" ht="16.5" thickTop="1">
      <c r="A13" s="55"/>
      <c r="B13" s="83"/>
      <c r="C13" s="84"/>
      <c r="D13" s="84"/>
      <c r="E13" s="84"/>
      <c r="F13" s="84"/>
      <c r="G13" s="84"/>
      <c r="H13" s="84"/>
      <c r="I13" s="84"/>
      <c r="J13" s="53"/>
      <c r="K13" s="115"/>
      <c r="L13" s="116"/>
      <c r="M13" s="116"/>
      <c r="N13" s="116"/>
      <c r="O13" s="116"/>
      <c r="P13" s="116"/>
      <c r="Q13" s="116"/>
      <c r="R13" s="53"/>
    </row>
    <row r="14" spans="1:18" ht="18.75">
      <c r="A14" s="55"/>
      <c r="B14" s="85" t="s">
        <v>11</v>
      </c>
      <c r="C14" s="86">
        <f t="shared" ref="C14:H14" si="4">1/100/2</f>
        <v>5.0000000000000001E-3</v>
      </c>
      <c r="D14" s="86">
        <f t="shared" si="4"/>
        <v>5.0000000000000001E-3</v>
      </c>
      <c r="E14" s="86">
        <f t="shared" si="4"/>
        <v>5.0000000000000001E-3</v>
      </c>
      <c r="F14" s="86">
        <f t="shared" si="4"/>
        <v>5.0000000000000001E-3</v>
      </c>
      <c r="G14" s="86">
        <f t="shared" si="4"/>
        <v>5.0000000000000001E-3</v>
      </c>
      <c r="H14" s="86">
        <f t="shared" si="4"/>
        <v>5.0000000000000001E-3</v>
      </c>
      <c r="I14" s="86"/>
      <c r="J14" s="53"/>
      <c r="K14" s="117" t="s">
        <v>11</v>
      </c>
      <c r="L14" s="118">
        <f t="shared" ref="L14:Q14" si="5">1/100/2</f>
        <v>5.0000000000000001E-3</v>
      </c>
      <c r="M14" s="118">
        <f t="shared" si="5"/>
        <v>5.0000000000000001E-3</v>
      </c>
      <c r="N14" s="118">
        <f t="shared" si="5"/>
        <v>5.0000000000000001E-3</v>
      </c>
      <c r="O14" s="118">
        <f t="shared" si="5"/>
        <v>5.0000000000000001E-3</v>
      </c>
      <c r="P14" s="118">
        <f t="shared" si="5"/>
        <v>5.0000000000000001E-3</v>
      </c>
      <c r="Q14" s="118">
        <f t="shared" si="5"/>
        <v>5.0000000000000001E-3</v>
      </c>
      <c r="R14" s="53"/>
    </row>
    <row r="15" spans="1:18" ht="18.75">
      <c r="A15" s="55"/>
      <c r="B15" s="85" t="s">
        <v>12</v>
      </c>
      <c r="C15" s="86">
        <f t="shared" ref="C15:H15" si="6">SQRT(C14^2+C12^2)</f>
        <v>5.2488093888073607E-2</v>
      </c>
      <c r="D15" s="86">
        <f t="shared" si="6"/>
        <v>2.7477263328068085E-2</v>
      </c>
      <c r="E15" s="86">
        <f t="shared" si="6"/>
        <v>1.857417562100664E-2</v>
      </c>
      <c r="F15" s="86">
        <f t="shared" si="6"/>
        <v>0.27576257904218937</v>
      </c>
      <c r="G15" s="86">
        <f t="shared" si="6"/>
        <v>5.0941142507800026E-2</v>
      </c>
      <c r="H15" s="86">
        <f t="shared" si="6"/>
        <v>0.11556383517344987</v>
      </c>
      <c r="I15" s="86"/>
      <c r="J15" s="53"/>
      <c r="K15" s="117" t="s">
        <v>12</v>
      </c>
      <c r="L15" s="118">
        <f t="shared" ref="L15:Q15" si="7">SQRT(L14^2+L12^2)</f>
        <v>8.2915619758885131E-2</v>
      </c>
      <c r="M15" s="118">
        <f t="shared" si="7"/>
        <v>0.1113328343302539</v>
      </c>
      <c r="N15" s="118">
        <f t="shared" si="7"/>
        <v>0.16107451691684729</v>
      </c>
      <c r="O15" s="118">
        <f t="shared" si="7"/>
        <v>0.16048364402643317</v>
      </c>
      <c r="P15" s="118">
        <f t="shared" si="7"/>
        <v>0.22870286399606635</v>
      </c>
      <c r="Q15" s="118">
        <f t="shared" si="7"/>
        <v>0.20662768449557067</v>
      </c>
      <c r="R15" s="53"/>
    </row>
    <row r="16" spans="1:18">
      <c r="A16" s="55"/>
      <c r="B16" s="87" t="s">
        <v>9</v>
      </c>
      <c r="C16" s="86">
        <f t="shared" ref="C16:H16" si="8">C15/C11</f>
        <v>2.4596107726370019E-2</v>
      </c>
      <c r="D16" s="86">
        <f t="shared" si="8"/>
        <v>1.0013579930053966E-2</v>
      </c>
      <c r="E16" s="86">
        <f t="shared" si="8"/>
        <v>5.7292336893913142E-3</v>
      </c>
      <c r="F16" s="86">
        <f t="shared" si="8"/>
        <v>5.15251455609472E-2</v>
      </c>
      <c r="G16" s="86">
        <f t="shared" si="8"/>
        <v>8.8778568330080219E-3</v>
      </c>
      <c r="H16" s="86">
        <f t="shared" si="8"/>
        <v>1.7419932947460033E-2</v>
      </c>
      <c r="I16" s="86"/>
      <c r="J16" s="53"/>
      <c r="K16" s="119" t="s">
        <v>9</v>
      </c>
      <c r="L16" s="118">
        <f t="shared" ref="L16:Q16" si="9">L15/L11</f>
        <v>2.4033512973589893E-2</v>
      </c>
      <c r="M16" s="118">
        <f t="shared" si="9"/>
        <v>2.6904986546702248E-2</v>
      </c>
      <c r="N16" s="118">
        <f t="shared" si="9"/>
        <v>3.2553459360720953E-2</v>
      </c>
      <c r="O16" s="118">
        <f t="shared" si="9"/>
        <v>2.8586327756756895E-2</v>
      </c>
      <c r="P16" s="118">
        <f t="shared" si="9"/>
        <v>3.6152839708515072E-2</v>
      </c>
      <c r="Q16" s="118">
        <f t="shared" si="9"/>
        <v>3.0199895424666862E-2</v>
      </c>
      <c r="R16" s="53"/>
    </row>
    <row r="17" spans="1:19" ht="15.75">
      <c r="A17" s="88"/>
      <c r="B17" s="83" t="s">
        <v>13</v>
      </c>
      <c r="C17" s="86">
        <f t="shared" ref="C17:H17" si="10">C11/3</f>
        <v>0.71133333333333315</v>
      </c>
      <c r="D17" s="86">
        <f t="shared" si="10"/>
        <v>0.91466666666666674</v>
      </c>
      <c r="E17" s="86">
        <f t="shared" si="10"/>
        <v>1.0806666666666667</v>
      </c>
      <c r="F17" s="86">
        <f t="shared" si="10"/>
        <v>1.7839999999999998</v>
      </c>
      <c r="G17" s="86">
        <f t="shared" si="10"/>
        <v>1.9126666666666665</v>
      </c>
      <c r="H17" s="86">
        <f t="shared" si="10"/>
        <v>2.2113333333333336</v>
      </c>
      <c r="I17" s="86"/>
      <c r="J17" s="53"/>
      <c r="K17" s="115" t="s">
        <v>13</v>
      </c>
      <c r="L17" s="118">
        <f t="shared" ref="L17:Q17" si="11">L11/3</f>
        <v>1.1500000000000001</v>
      </c>
      <c r="M17" s="118">
        <f t="shared" si="11"/>
        <v>1.3793333333333333</v>
      </c>
      <c r="N17" s="118">
        <f t="shared" si="11"/>
        <v>1.6493333333333335</v>
      </c>
      <c r="O17" s="118">
        <f t="shared" si="11"/>
        <v>1.8713333333333331</v>
      </c>
      <c r="P17" s="118">
        <f t="shared" si="11"/>
        <v>2.1086666666666667</v>
      </c>
      <c r="Q17" s="118">
        <f t="shared" si="11"/>
        <v>2.2806666666666668</v>
      </c>
      <c r="R17" s="53"/>
    </row>
    <row r="18" spans="1:19" ht="15.75" thickBot="1">
      <c r="A18" s="55"/>
      <c r="B18" s="87" t="s">
        <v>40</v>
      </c>
      <c r="C18" s="86">
        <f t="shared" ref="C18:H18" si="12">C15/3</f>
        <v>1.7496031296024537E-2</v>
      </c>
      <c r="D18" s="86">
        <f t="shared" si="12"/>
        <v>9.1590877760226955E-3</v>
      </c>
      <c r="E18" s="86">
        <f t="shared" si="12"/>
        <v>6.1913918736688804E-3</v>
      </c>
      <c r="F18" s="86">
        <f t="shared" si="12"/>
        <v>9.1920859680729786E-2</v>
      </c>
      <c r="G18" s="86">
        <f t="shared" si="12"/>
        <v>1.6980380835933343E-2</v>
      </c>
      <c r="H18" s="86">
        <f t="shared" si="12"/>
        <v>3.8521278391149959E-2</v>
      </c>
      <c r="I18" s="86"/>
      <c r="J18" s="53"/>
      <c r="K18" s="119" t="s">
        <v>40</v>
      </c>
      <c r="L18" s="118">
        <f t="shared" ref="L18:Q18" si="13">L15/3</f>
        <v>2.7638539919628377E-2</v>
      </c>
      <c r="M18" s="118">
        <f t="shared" si="13"/>
        <v>3.7110944776751302E-2</v>
      </c>
      <c r="N18" s="118">
        <f t="shared" si="13"/>
        <v>5.3691505638949096E-2</v>
      </c>
      <c r="O18" s="118">
        <f t="shared" si="13"/>
        <v>5.3494548008811059E-2</v>
      </c>
      <c r="P18" s="118">
        <f t="shared" si="13"/>
        <v>7.6234287998688782E-2</v>
      </c>
      <c r="Q18" s="118">
        <f t="shared" si="13"/>
        <v>6.8875894831856896E-2</v>
      </c>
      <c r="R18" s="53"/>
    </row>
    <row r="19" spans="1:19" ht="19.5" thickTop="1">
      <c r="A19" s="55"/>
      <c r="B19" s="89" t="s">
        <v>14</v>
      </c>
      <c r="C19" s="90">
        <f>C17^2</f>
        <v>0.50599511111111084</v>
      </c>
      <c r="D19" s="90">
        <f t="shared" ref="C19:H19" si="14">D17^2</f>
        <v>0.8366151111111112</v>
      </c>
      <c r="E19" s="90">
        <f t="shared" si="14"/>
        <v>1.1678404444444443</v>
      </c>
      <c r="F19" s="90">
        <f t="shared" si="14"/>
        <v>3.1826559999999993</v>
      </c>
      <c r="G19" s="90">
        <f t="shared" si="14"/>
        <v>3.6582937777777773</v>
      </c>
      <c r="H19" s="91">
        <f t="shared" si="14"/>
        <v>4.8899951111111122</v>
      </c>
      <c r="I19" s="84"/>
      <c r="J19" s="53"/>
      <c r="K19" s="120" t="s">
        <v>14</v>
      </c>
      <c r="L19" s="121">
        <f>L17^2</f>
        <v>1.3225000000000002</v>
      </c>
      <c r="M19" s="121">
        <f t="shared" ref="M19:Q19" si="15">M17^2</f>
        <v>1.9025604444444444</v>
      </c>
      <c r="N19" s="121">
        <f t="shared" si="15"/>
        <v>2.7203004444444452</v>
      </c>
      <c r="O19" s="121">
        <f t="shared" si="15"/>
        <v>3.5018884444444436</v>
      </c>
      <c r="P19" s="121">
        <f t="shared" si="15"/>
        <v>4.4464751111111109</v>
      </c>
      <c r="Q19" s="122">
        <f t="shared" si="15"/>
        <v>5.2014404444444455</v>
      </c>
      <c r="R19" s="53"/>
    </row>
    <row r="20" spans="1:19" ht="18.75" thickBot="1">
      <c r="A20" s="88" t="s">
        <v>16</v>
      </c>
      <c r="B20" s="92" t="s">
        <v>15</v>
      </c>
      <c r="C20" s="93">
        <f t="shared" ref="C20:H20" si="16">2/3*C17*C12</f>
        <v>2.477782748377147E-2</v>
      </c>
      <c r="D20" s="93">
        <f t="shared" si="16"/>
        <v>1.6475288311233578E-2</v>
      </c>
      <c r="E20" s="93">
        <f t="shared" si="16"/>
        <v>1.2887702014318736E-2</v>
      </c>
      <c r="F20" s="93">
        <f t="shared" si="16"/>
        <v>0.32791971179949869</v>
      </c>
      <c r="G20" s="93">
        <f t="shared" si="16"/>
        <v>6.464197126012669E-2</v>
      </c>
      <c r="H20" s="94">
        <f t="shared" si="16"/>
        <v>0.17020723947404426</v>
      </c>
      <c r="I20" s="84"/>
      <c r="J20" s="53"/>
      <c r="K20" s="123" t="s">
        <v>15</v>
      </c>
      <c r="L20" s="124">
        <f t="shared" ref="L20:Q20" si="17">2/3*L17*L12</f>
        <v>6.34529572027797E-2</v>
      </c>
      <c r="M20" s="124">
        <f t="shared" si="17"/>
        <v>0.1022734302365587</v>
      </c>
      <c r="N20" s="124">
        <f t="shared" si="17"/>
        <v>0.17702502964268876</v>
      </c>
      <c r="O20" s="124">
        <f t="shared" si="17"/>
        <v>0.20011506653874664</v>
      </c>
      <c r="P20" s="124">
        <f t="shared" si="17"/>
        <v>0.32142856044636675</v>
      </c>
      <c r="Q20" s="125">
        <f t="shared" si="17"/>
        <v>0.31407392177599786</v>
      </c>
      <c r="R20" s="53"/>
    </row>
    <row r="21" spans="1:19" ht="18.75" thickTop="1">
      <c r="A21" s="88" t="s">
        <v>17</v>
      </c>
      <c r="B21" s="87" t="s">
        <v>19</v>
      </c>
      <c r="C21" s="86">
        <f t="shared" ref="C21:H21" si="18">2/3*C17*C14</f>
        <v>2.3711111111111107E-3</v>
      </c>
      <c r="D21" s="86">
        <f t="shared" si="18"/>
        <v>3.0488888888888887E-3</v>
      </c>
      <c r="E21" s="86">
        <f t="shared" si="18"/>
        <v>3.6022222222222224E-3</v>
      </c>
      <c r="F21" s="86">
        <f t="shared" si="18"/>
        <v>5.9466666666666661E-3</v>
      </c>
      <c r="G21" s="86">
        <f t="shared" si="18"/>
        <v>6.3755555555555544E-3</v>
      </c>
      <c r="H21" s="86">
        <f t="shared" si="18"/>
        <v>7.3711111111111121E-3</v>
      </c>
      <c r="I21" s="86"/>
      <c r="J21" s="53"/>
      <c r="K21" s="119" t="s">
        <v>19</v>
      </c>
      <c r="L21" s="118">
        <f>2/3*L17*L14</f>
        <v>3.8333333333333336E-3</v>
      </c>
      <c r="M21" s="118">
        <f t="shared" ref="M21:Q21" si="19">2/3*M17*M14</f>
        <v>4.597777777777777E-3</v>
      </c>
      <c r="N21" s="118">
        <f t="shared" si="19"/>
        <v>5.4977777777777785E-3</v>
      </c>
      <c r="O21" s="118">
        <f t="shared" si="19"/>
        <v>6.237777777777777E-3</v>
      </c>
      <c r="P21" s="118">
        <f t="shared" si="19"/>
        <v>7.0288888888888892E-3</v>
      </c>
      <c r="Q21" s="118">
        <f t="shared" si="19"/>
        <v>7.6022222222222229E-3</v>
      </c>
      <c r="R21" s="53"/>
    </row>
    <row r="22" spans="1:19" ht="18">
      <c r="A22" s="88" t="s">
        <v>18</v>
      </c>
      <c r="B22" s="87" t="s">
        <v>20</v>
      </c>
      <c r="C22" s="86">
        <f t="shared" ref="C22:H22" si="20">SQRT(C20^2+C21^2)</f>
        <v>2.4891020523810897E-2</v>
      </c>
      <c r="D22" s="86">
        <f t="shared" si="20"/>
        <v>1.6755024571604181E-2</v>
      </c>
      <c r="E22" s="86">
        <f t="shared" si="20"/>
        <v>1.3381661636289673E-2</v>
      </c>
      <c r="F22" s="86">
        <f t="shared" si="20"/>
        <v>0.32797362734084384</v>
      </c>
      <c r="G22" s="86">
        <f t="shared" si="20"/>
        <v>6.4955616824390328E-2</v>
      </c>
      <c r="H22" s="86">
        <f t="shared" si="20"/>
        <v>0.17036677389792587</v>
      </c>
      <c r="I22" s="86"/>
      <c r="J22" s="53"/>
      <c r="K22" s="119" t="s">
        <v>20</v>
      </c>
      <c r="L22" s="118">
        <f>SQRT(L20^2+L21^2)</f>
        <v>6.356864181514528E-2</v>
      </c>
      <c r="M22" s="118">
        <f t="shared" ref="M22:Q22" si="21">SQRT(M20^2+M21^2)</f>
        <v>0.10237672632413124</v>
      </c>
      <c r="N22" s="118">
        <f t="shared" si="21"/>
        <v>0.17711037993434678</v>
      </c>
      <c r="O22" s="118">
        <f t="shared" si="21"/>
        <v>0.20021226168097681</v>
      </c>
      <c r="P22" s="118">
        <f t="shared" si="21"/>
        <v>0.32150540391980348</v>
      </c>
      <c r="Q22" s="118">
        <f t="shared" si="21"/>
        <v>0.31416591495970986</v>
      </c>
      <c r="R22" s="53"/>
    </row>
    <row r="23" spans="1:19" ht="18">
      <c r="A23" s="88" t="s">
        <v>21</v>
      </c>
      <c r="B23" s="88" t="s">
        <v>20</v>
      </c>
      <c r="C23" s="86">
        <f t="shared" ref="C23:H23" si="22">2/3*C17*C15</f>
        <v>2.4891020523810901E-2</v>
      </c>
      <c r="D23" s="86">
        <f t="shared" si="22"/>
        <v>1.6755024571604181E-2</v>
      </c>
      <c r="E23" s="86">
        <f t="shared" si="22"/>
        <v>1.3381661636289673E-2</v>
      </c>
      <c r="F23" s="86">
        <f t="shared" si="22"/>
        <v>0.32797362734084384</v>
      </c>
      <c r="G23" s="86">
        <f t="shared" si="22"/>
        <v>6.4955616824390328E-2</v>
      </c>
      <c r="H23" s="86">
        <f t="shared" si="22"/>
        <v>0.17036677389792587</v>
      </c>
      <c r="I23" s="86"/>
      <c r="J23" s="53"/>
      <c r="K23" s="126" t="s">
        <v>20</v>
      </c>
      <c r="L23" s="118">
        <f t="shared" ref="L23:Q23" si="23">2/3*L17*L15</f>
        <v>6.3568641815145266E-2</v>
      </c>
      <c r="M23" s="118">
        <f t="shared" si="23"/>
        <v>0.10237672632413124</v>
      </c>
      <c r="N23" s="118">
        <f t="shared" si="23"/>
        <v>0.17711037993434678</v>
      </c>
      <c r="O23" s="118">
        <f t="shared" si="23"/>
        <v>0.20021226168097681</v>
      </c>
      <c r="P23" s="118">
        <f t="shared" si="23"/>
        <v>0.32150540391980348</v>
      </c>
      <c r="Q23" s="118">
        <f t="shared" si="23"/>
        <v>0.31416591495970991</v>
      </c>
      <c r="R23" s="53"/>
    </row>
    <row r="24" spans="1:19">
      <c r="A24" s="55"/>
      <c r="B24" s="88" t="s">
        <v>22</v>
      </c>
      <c r="C24" s="95">
        <f t="shared" ref="C24:H24" si="24">C20/C19</f>
        <v>4.8968511631193486E-2</v>
      </c>
      <c r="D24" s="95">
        <f t="shared" si="24"/>
        <v>1.9692793128434766E-2</v>
      </c>
      <c r="E24" s="95">
        <f t="shared" si="24"/>
        <v>1.1035498963601634E-2</v>
      </c>
      <c r="F24" s="95">
        <f t="shared" si="24"/>
        <v>0.10303335069812722</v>
      </c>
      <c r="G24" s="95">
        <f t="shared" si="24"/>
        <v>1.7669978188409274E-2</v>
      </c>
      <c r="H24" s="95">
        <f t="shared" si="24"/>
        <v>3.4807241235742158E-2</v>
      </c>
      <c r="I24" s="95"/>
      <c r="J24" s="53"/>
      <c r="K24" s="126" t="s">
        <v>22</v>
      </c>
      <c r="L24" s="127">
        <f t="shared" ref="L24:Q24" si="25">L20/L19</f>
        <v>4.7979551760135873E-2</v>
      </c>
      <c r="M24" s="127">
        <f t="shared" si="25"/>
        <v>5.3755679897162463E-2</v>
      </c>
      <c r="N24" s="127">
        <f t="shared" si="25"/>
        <v>6.5075543403383812E-2</v>
      </c>
      <c r="O24" s="127">
        <f t="shared" si="25"/>
        <v>5.7144900448276234E-2</v>
      </c>
      <c r="P24" s="127">
        <f t="shared" si="25"/>
        <v>7.2288397531600337E-2</v>
      </c>
      <c r="Q24" s="127">
        <f t="shared" si="25"/>
        <v>6.0382104751666228E-2</v>
      </c>
      <c r="R24" s="53"/>
    </row>
    <row r="25" spans="1:19">
      <c r="A25" s="55"/>
      <c r="B25" s="88" t="s">
        <v>10</v>
      </c>
      <c r="C25" s="96">
        <f t="shared" ref="C25:H25" si="26">0.5/C4</f>
        <v>1.9011406844106464E-3</v>
      </c>
      <c r="D25" s="96">
        <f t="shared" si="26"/>
        <v>1.1600928074245939E-3</v>
      </c>
      <c r="E25" s="96">
        <f t="shared" si="26"/>
        <v>8.1699346405228761E-4</v>
      </c>
      <c r="F25" s="96">
        <f t="shared" si="26"/>
        <v>6.4020486555697821E-4</v>
      </c>
      <c r="G25" s="96">
        <f t="shared" si="26"/>
        <v>5.2301255230125519E-4</v>
      </c>
      <c r="H25" s="96">
        <f t="shared" si="26"/>
        <v>4.4091710758377423E-4</v>
      </c>
      <c r="I25" s="96"/>
      <c r="J25" s="53"/>
      <c r="K25" s="126" t="s">
        <v>10</v>
      </c>
      <c r="L25" s="128">
        <f t="shared" ref="L25:Q25" si="27">0.5/L4</f>
        <v>1.9011406844106464E-3</v>
      </c>
      <c r="M25" s="128">
        <f t="shared" si="27"/>
        <v>1.1600928074245939E-3</v>
      </c>
      <c r="N25" s="128">
        <f t="shared" si="27"/>
        <v>8.1699346405228761E-4</v>
      </c>
      <c r="O25" s="128">
        <f t="shared" si="27"/>
        <v>6.4020486555697821E-4</v>
      </c>
      <c r="P25" s="128">
        <f t="shared" si="27"/>
        <v>5.2301255230125519E-4</v>
      </c>
      <c r="Q25" s="128">
        <f t="shared" si="27"/>
        <v>4.4091710758377423E-4</v>
      </c>
      <c r="R25" s="53"/>
    </row>
    <row r="26" spans="1:19">
      <c r="A26" s="55"/>
      <c r="B26" s="55"/>
      <c r="C26" s="55"/>
      <c r="D26" s="55"/>
      <c r="E26" s="55"/>
      <c r="F26" s="55"/>
      <c r="G26" s="55"/>
      <c r="H26" s="55"/>
      <c r="I26" s="55"/>
      <c r="J26" s="53"/>
      <c r="K26" s="53"/>
      <c r="L26" s="53"/>
      <c r="M26" s="53"/>
      <c r="N26" s="129"/>
      <c r="O26" s="53"/>
      <c r="P26" s="53"/>
      <c r="Q26" s="53"/>
      <c r="R26" s="53"/>
    </row>
    <row r="27" spans="1:19">
      <c r="A27" s="55"/>
      <c r="B27" s="55"/>
      <c r="C27" s="55"/>
      <c r="D27" s="55"/>
      <c r="E27" s="55"/>
      <c r="F27" s="55"/>
      <c r="G27" s="55"/>
      <c r="H27" s="55"/>
      <c r="I27" s="55"/>
      <c r="J27" s="53"/>
      <c r="K27" s="53"/>
      <c r="L27" s="53"/>
      <c r="M27" s="129"/>
      <c r="N27" s="53"/>
      <c r="O27" s="53"/>
      <c r="P27" s="53"/>
      <c r="Q27" s="53"/>
      <c r="R27" s="53"/>
    </row>
    <row r="29" spans="1:19">
      <c r="M29" s="6"/>
    </row>
    <row r="31" spans="1:19">
      <c r="L31" s="15"/>
      <c r="M31" s="15"/>
      <c r="N31" s="15"/>
      <c r="O31" s="15"/>
      <c r="P31" s="17"/>
      <c r="Q31" s="15"/>
      <c r="R31" s="15"/>
      <c r="S31" s="15"/>
    </row>
    <row r="32" spans="1:19">
      <c r="L32" s="15"/>
      <c r="M32" s="16"/>
      <c r="N32" s="15"/>
      <c r="O32" s="15"/>
      <c r="P32" s="15"/>
      <c r="Q32" s="15"/>
      <c r="R32" s="15"/>
      <c r="S32" s="15"/>
    </row>
    <row r="33" spans="12:20">
      <c r="L33" s="15"/>
      <c r="M33" s="15"/>
      <c r="N33" s="15"/>
      <c r="O33" s="15"/>
      <c r="P33" s="15"/>
      <c r="Q33" s="15"/>
      <c r="R33" s="15"/>
      <c r="S33" s="15"/>
    </row>
    <row r="34" spans="12:20" ht="15.75">
      <c r="L34" s="15"/>
      <c r="M34" s="16"/>
      <c r="N34" s="15"/>
      <c r="O34" s="15"/>
      <c r="P34" s="17"/>
      <c r="Q34" s="15"/>
      <c r="R34" s="15"/>
      <c r="S34" s="29"/>
      <c r="T34" s="12"/>
    </row>
    <row r="35" spans="12:20">
      <c r="L35" s="15"/>
      <c r="M35" s="15"/>
      <c r="N35" s="15"/>
      <c r="O35" s="15"/>
      <c r="P35" s="15"/>
      <c r="Q35" s="15"/>
      <c r="R35" s="15"/>
      <c r="S35" s="15"/>
    </row>
    <row r="36" spans="12:20">
      <c r="L36" s="15"/>
      <c r="M36" s="15"/>
      <c r="N36" s="15"/>
      <c r="O36" s="15"/>
      <c r="P36" s="15"/>
      <c r="Q36" s="15"/>
      <c r="R36" s="15"/>
      <c r="S36" s="15"/>
    </row>
    <row r="37" spans="12:20">
      <c r="L37" s="15"/>
      <c r="M37" s="15"/>
      <c r="N37" s="15"/>
      <c r="O37" s="15"/>
      <c r="P37" s="15"/>
      <c r="Q37" s="15"/>
      <c r="R37" s="15"/>
      <c r="S37" s="15"/>
    </row>
    <row r="38" spans="12:20">
      <c r="L38" s="15"/>
      <c r="M38" s="15"/>
      <c r="N38" s="15"/>
      <c r="O38" s="15"/>
      <c r="P38" s="15"/>
      <c r="Q38" s="15"/>
      <c r="R38" s="15"/>
      <c r="S38" s="15"/>
    </row>
    <row r="43" spans="12:20">
      <c r="O43" s="8"/>
    </row>
    <row r="44" spans="12:20">
      <c r="O44" s="8"/>
    </row>
    <row r="59" spans="9:17" ht="15.75">
      <c r="I59" s="6"/>
      <c r="K59" s="9"/>
      <c r="L59" s="10"/>
      <c r="N59" s="11"/>
      <c r="O59" s="12"/>
    </row>
    <row r="60" spans="9:17">
      <c r="I60" s="7"/>
      <c r="K60" s="9"/>
      <c r="L60" s="10"/>
    </row>
    <row r="63" spans="9:17" ht="18.75">
      <c r="M63" s="2"/>
      <c r="N63" s="3"/>
      <c r="O63" s="4"/>
      <c r="P63" s="5"/>
      <c r="Q63" s="3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60"/>
  <sheetViews>
    <sheetView tabSelected="1" topLeftCell="A10" zoomScale="75" zoomScaleNormal="75" workbookViewId="0">
      <selection sqref="A1:K1"/>
    </sheetView>
  </sheetViews>
  <sheetFormatPr defaultRowHeight="15"/>
  <cols>
    <col min="5" max="5" width="1.5703125" customWidth="1"/>
    <col min="6" max="6" width="10.28515625" bestFit="1" customWidth="1"/>
    <col min="7" max="7" width="7.42578125" bestFit="1" customWidth="1"/>
    <col min="8" max="8" width="7.5703125" bestFit="1" customWidth="1"/>
    <col min="9" max="9" width="7.42578125" bestFit="1" customWidth="1"/>
    <col min="11" max="11" width="9.42578125" bestFit="1" customWidth="1"/>
    <col min="13" max="13" width="9.42578125" bestFit="1" customWidth="1"/>
    <col min="18" max="18" width="9.42578125" bestFit="1" customWidth="1"/>
  </cols>
  <sheetData>
    <row r="1" spans="1:18" s="130" customFormat="1" ht="19.5" thickBot="1">
      <c r="A1" s="131" t="s">
        <v>51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</row>
    <row r="2" spans="1:18" ht="16.5" thickTop="1" thickBot="1">
      <c r="D2" s="32" t="s">
        <v>0</v>
      </c>
      <c r="F2" s="38" t="s">
        <v>23</v>
      </c>
      <c r="I2" s="22" t="s">
        <v>24</v>
      </c>
      <c r="J2" s="22" t="s">
        <v>22</v>
      </c>
      <c r="K2" s="43"/>
      <c r="L2" s="44"/>
    </row>
    <row r="3" spans="1:18" ht="21" thickTop="1" thickBot="1">
      <c r="D3" s="33" t="s">
        <v>6</v>
      </c>
      <c r="E3" s="14"/>
      <c r="F3" s="39" t="s">
        <v>50</v>
      </c>
      <c r="G3" s="19" t="s">
        <v>19</v>
      </c>
      <c r="H3" s="19" t="s">
        <v>15</v>
      </c>
      <c r="I3" s="19" t="s">
        <v>20</v>
      </c>
      <c r="K3" s="45" t="s">
        <v>25</v>
      </c>
      <c r="L3" s="46" t="s">
        <v>49</v>
      </c>
    </row>
    <row r="4" spans="1:18" ht="20.25" thickTop="1" thickBot="1">
      <c r="D4" s="36">
        <v>263</v>
      </c>
      <c r="E4" s="21"/>
      <c r="F4" s="42">
        <v>1.3225000000000002</v>
      </c>
      <c r="G4" s="27">
        <v>3.8333333333333336E-3</v>
      </c>
      <c r="H4" s="31">
        <v>6.34529572027797E-2</v>
      </c>
      <c r="I4" s="18">
        <f t="shared" ref="I4:I9" si="0">SQRT(G4^2+H4^2)</f>
        <v>6.356864181514528E-2</v>
      </c>
      <c r="J4" s="37">
        <f t="shared" ref="J4:J9" si="1">I4/F4</f>
        <v>4.8067025947179785E-2</v>
      </c>
      <c r="K4" s="47">
        <f>F4-I4</f>
        <v>1.2589313581848549</v>
      </c>
      <c r="L4" s="48">
        <f>F4+I4</f>
        <v>1.3860686418151456</v>
      </c>
    </row>
    <row r="5" spans="1:18" ht="17.25" thickTop="1" thickBot="1">
      <c r="D5" s="34">
        <v>431</v>
      </c>
      <c r="E5" s="24"/>
      <c r="F5" s="40">
        <v>1.9025604444444444</v>
      </c>
      <c r="G5" s="26">
        <v>0.1022734302365587</v>
      </c>
      <c r="H5" s="18">
        <v>1.6475288311233578E-2</v>
      </c>
      <c r="I5" s="18">
        <f t="shared" si="0"/>
        <v>0.10359193818676485</v>
      </c>
      <c r="J5" s="37">
        <f t="shared" si="1"/>
        <v>5.4448697537709048E-2</v>
      </c>
      <c r="K5" s="47"/>
      <c r="L5" s="48"/>
    </row>
    <row r="6" spans="1:18" ht="17.25" thickTop="1" thickBot="1">
      <c r="C6" s="25"/>
      <c r="D6" s="34">
        <v>612</v>
      </c>
      <c r="F6" s="40">
        <v>2.7203004444444452</v>
      </c>
      <c r="G6" s="26">
        <v>0.17702502964268876</v>
      </c>
      <c r="H6" s="18">
        <v>1.2887702014318736E-2</v>
      </c>
      <c r="I6" s="18">
        <f t="shared" si="0"/>
        <v>0.17749353222921874</v>
      </c>
      <c r="J6" s="37">
        <f t="shared" si="1"/>
        <v>6.5247767977874016E-2</v>
      </c>
      <c r="K6" s="47"/>
      <c r="L6" s="48"/>
    </row>
    <row r="7" spans="1:18" ht="17.25" thickTop="1" thickBot="1">
      <c r="D7" s="34">
        <v>781</v>
      </c>
      <c r="F7" s="40">
        <v>3.5018884444444436</v>
      </c>
      <c r="G7" s="26">
        <v>0.20011506653874664</v>
      </c>
      <c r="H7" s="18">
        <v>0.32791971179949869</v>
      </c>
      <c r="I7" s="18">
        <f t="shared" si="0"/>
        <v>0.38415801077482853</v>
      </c>
      <c r="J7" s="37">
        <f t="shared" si="1"/>
        <v>0.10970024227478588</v>
      </c>
      <c r="K7" s="47"/>
      <c r="L7" s="48"/>
    </row>
    <row r="8" spans="1:18" ht="17.25" thickTop="1" thickBot="1">
      <c r="D8" s="34">
        <v>956</v>
      </c>
      <c r="F8" s="40">
        <v>4.4464751111111109</v>
      </c>
      <c r="G8" s="26">
        <v>0.32142856044636675</v>
      </c>
      <c r="H8" s="18">
        <v>6.464197126012669E-2</v>
      </c>
      <c r="I8" s="18">
        <f t="shared" si="0"/>
        <v>0.32786415467235613</v>
      </c>
      <c r="J8" s="37">
        <f t="shared" si="1"/>
        <v>7.3735744939417314E-2</v>
      </c>
      <c r="K8" s="47"/>
      <c r="L8" s="48"/>
    </row>
    <row r="9" spans="1:18" ht="17.25" thickTop="1" thickBot="1">
      <c r="D9" s="35">
        <v>1134</v>
      </c>
      <c r="F9" s="41">
        <v>5.2014404444444455</v>
      </c>
      <c r="G9" s="26">
        <v>0.31407392177599786</v>
      </c>
      <c r="H9" s="18">
        <v>0.17020723947404423</v>
      </c>
      <c r="I9" s="18">
        <f t="shared" si="0"/>
        <v>0.35722952384864587</v>
      </c>
      <c r="J9" s="37">
        <f t="shared" si="1"/>
        <v>6.8678960696396243E-2</v>
      </c>
      <c r="K9" s="49">
        <f>F9+I9</f>
        <v>5.5586699682930911</v>
      </c>
      <c r="L9" s="50">
        <f>F9-I9</f>
        <v>4.8442109205957999</v>
      </c>
    </row>
    <row r="10" spans="1:18">
      <c r="D10" s="1"/>
    </row>
    <row r="11" spans="1:18" ht="18">
      <c r="D11" s="1"/>
      <c r="M11" s="22" t="s">
        <v>29</v>
      </c>
      <c r="N11" s="22" t="s">
        <v>30</v>
      </c>
    </row>
    <row r="12" spans="1:18">
      <c r="M12">
        <f>ROUND((K9-K4)/(D9-D4),5)</f>
        <v>4.9399999999999999E-3</v>
      </c>
      <c r="N12">
        <f>ROUND((L9-L4)/(D9-D4),5)</f>
        <v>3.9699999999999996E-3</v>
      </c>
    </row>
    <row r="13" spans="1:18">
      <c r="R13" t="s">
        <v>44</v>
      </c>
    </row>
    <row r="14" spans="1:18" ht="18.75">
      <c r="L14" s="22" t="s">
        <v>27</v>
      </c>
      <c r="M14">
        <f>(M12+N12)/2</f>
        <v>4.4549999999999998E-3</v>
      </c>
      <c r="N14" t="s">
        <v>31</v>
      </c>
      <c r="O14">
        <f>ROUND(M14*1000,2)</f>
        <v>4.46</v>
      </c>
      <c r="P14" t="s">
        <v>32</v>
      </c>
      <c r="R14" s="28">
        <v>4.7600000000000003E-3</v>
      </c>
    </row>
    <row r="15" spans="1:18" ht="18.75">
      <c r="L15" s="22" t="s">
        <v>28</v>
      </c>
      <c r="M15">
        <f>(M12-N12)/2</f>
        <v>4.8500000000000019E-4</v>
      </c>
      <c r="N15" t="s">
        <v>31</v>
      </c>
      <c r="O15">
        <f>ROUND(M15*1000,3)</f>
        <v>0.48499999999999999</v>
      </c>
      <c r="P15" t="s">
        <v>32</v>
      </c>
    </row>
    <row r="18" spans="12:18">
      <c r="L18" s="22" t="s">
        <v>1</v>
      </c>
      <c r="M18" s="13">
        <f>ROUND(O14,2)</f>
        <v>4.46</v>
      </c>
      <c r="N18" s="13" t="s">
        <v>33</v>
      </c>
      <c r="O18" s="13">
        <f>ROUND(O15,2)</f>
        <v>0.49</v>
      </c>
      <c r="P18" s="13"/>
      <c r="R18" s="28"/>
    </row>
    <row r="19" spans="12:18">
      <c r="L19" s="13"/>
      <c r="M19" s="13"/>
      <c r="N19" s="13"/>
      <c r="O19" s="13"/>
      <c r="P19" s="13"/>
    </row>
    <row r="20" spans="12:18">
      <c r="L20" s="13" t="s">
        <v>34</v>
      </c>
      <c r="M20" s="13" t="s">
        <v>35</v>
      </c>
      <c r="N20" s="13">
        <v>9.8059999999999992</v>
      </c>
      <c r="O20" s="13"/>
      <c r="P20" s="13"/>
    </row>
    <row r="21" spans="12:18">
      <c r="L21" s="13"/>
      <c r="M21" s="13"/>
      <c r="N21" s="13"/>
      <c r="O21" s="13"/>
      <c r="P21" s="13"/>
    </row>
    <row r="22" spans="12:18">
      <c r="L22" s="13" t="s">
        <v>36</v>
      </c>
      <c r="M22" s="13">
        <f>M18*N20</f>
        <v>43.734759999999994</v>
      </c>
      <c r="N22" s="13" t="s">
        <v>33</v>
      </c>
      <c r="O22" s="13">
        <f>O18*N20</f>
        <v>4.8049399999999993</v>
      </c>
      <c r="P22" s="13">
        <v>1</v>
      </c>
    </row>
    <row r="23" spans="12:18">
      <c r="L23" s="13"/>
      <c r="M23" s="13"/>
      <c r="N23" s="13"/>
      <c r="O23" s="13"/>
      <c r="P23" s="13"/>
    </row>
    <row r="24" spans="12:18" ht="17.25">
      <c r="L24" s="13" t="s">
        <v>37</v>
      </c>
      <c r="M24" s="13">
        <f>4*PI()^2</f>
        <v>39.478417604357432</v>
      </c>
      <c r="N24" s="13"/>
      <c r="O24" s="13"/>
      <c r="P24" s="13">
        <v>2</v>
      </c>
    </row>
    <row r="25" spans="12:18" ht="17.25">
      <c r="L25" s="13" t="s">
        <v>38</v>
      </c>
      <c r="M25" s="13">
        <f>1/M24</f>
        <v>2.5330295910584444E-2</v>
      </c>
      <c r="N25" s="13"/>
      <c r="O25" s="13"/>
      <c r="P25" s="13">
        <v>2</v>
      </c>
    </row>
    <row r="28" spans="12:18">
      <c r="L28" s="6" t="s">
        <v>39</v>
      </c>
      <c r="M28">
        <f>(M22-M24)/O22</f>
        <v>0.88582633615457484</v>
      </c>
    </row>
    <row r="30" spans="12:18">
      <c r="L30" s="6" t="s">
        <v>39</v>
      </c>
      <c r="M30">
        <f>(M22-M25)/O22</f>
        <v>9.0967690968231469</v>
      </c>
    </row>
    <row r="32" spans="12:18" ht="17.25">
      <c r="L32" t="s">
        <v>1</v>
      </c>
      <c r="M32">
        <f>M14</f>
        <v>4.4549999999999998E-3</v>
      </c>
      <c r="N32" t="s">
        <v>43</v>
      </c>
      <c r="O32">
        <f>ROUND(M32*1000,2)</f>
        <v>4.46</v>
      </c>
      <c r="R32" s="28">
        <f>R14*1000</f>
        <v>4.7600000000000007</v>
      </c>
    </row>
    <row r="33" spans="11:18">
      <c r="K33">
        <v>1</v>
      </c>
      <c r="L33" t="s">
        <v>35</v>
      </c>
      <c r="M33">
        <f>4*PI()^2/O32</f>
        <v>8.8516631399904551</v>
      </c>
      <c r="O33">
        <v>9.8059999999999992</v>
      </c>
      <c r="R33" s="28">
        <f>4*PI()^2/R32</f>
        <v>8.2937852109994594</v>
      </c>
    </row>
    <row r="34" spans="11:18" ht="18">
      <c r="L34" s="22" t="s">
        <v>28</v>
      </c>
      <c r="M34">
        <f>O15/O14*M33</f>
        <v>0.96256874952811</v>
      </c>
    </row>
    <row r="36" spans="11:18">
      <c r="K36">
        <v>2</v>
      </c>
      <c r="L36" t="s">
        <v>45</v>
      </c>
      <c r="M36">
        <v>9.8059999999999992</v>
      </c>
    </row>
    <row r="60" spans="13:17" ht="18.75">
      <c r="M60" s="2"/>
      <c r="N60" s="3"/>
      <c r="O60" s="4"/>
      <c r="P60" s="5"/>
      <c r="Q60" s="3"/>
    </row>
  </sheetData>
  <pageMargins left="0.70866141732283472" right="0.70866141732283472" top="0.74803149606299213" bottom="0.74803149606299213" header="0.31496062992125984" footer="0.31496062992125984"/>
  <pageSetup paperSize="9" scale="82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60"/>
  <sheetViews>
    <sheetView zoomScale="75" zoomScaleNormal="75" workbookViewId="0">
      <selection activeCell="V26" sqref="V26"/>
    </sheetView>
  </sheetViews>
  <sheetFormatPr defaultRowHeight="15"/>
  <cols>
    <col min="2" max="2" width="15.5703125" customWidth="1"/>
    <col min="6" max="6" width="10.28515625" style="13" bestFit="1" customWidth="1"/>
    <col min="7" max="7" width="7.5703125" style="13" bestFit="1" customWidth="1"/>
    <col min="8" max="8" width="10.28515625" style="13" bestFit="1" customWidth="1"/>
    <col min="9" max="9" width="8" bestFit="1" customWidth="1"/>
    <col min="10" max="10" width="10.85546875" style="13" bestFit="1" customWidth="1"/>
    <col min="11" max="11" width="10.28515625" style="13" bestFit="1" customWidth="1"/>
    <col min="14" max="14" width="9.42578125" bestFit="1" customWidth="1"/>
  </cols>
  <sheetData>
    <row r="1" spans="1:17" ht="18.75">
      <c r="A1" s="51" t="s">
        <v>52</v>
      </c>
      <c r="B1" s="52"/>
      <c r="C1" s="52"/>
      <c r="D1" s="52"/>
      <c r="E1" s="52"/>
    </row>
    <row r="2" spans="1:17">
      <c r="C2" s="22" t="s">
        <v>0</v>
      </c>
      <c r="E2" s="22" t="s">
        <v>23</v>
      </c>
      <c r="H2" s="22" t="s">
        <v>24</v>
      </c>
      <c r="I2" s="22" t="s">
        <v>22</v>
      </c>
    </row>
    <row r="3" spans="1:17" ht="20.25" thickBot="1">
      <c r="D3" s="14"/>
      <c r="E3" s="20" t="s">
        <v>14</v>
      </c>
      <c r="F3" s="22" t="s">
        <v>19</v>
      </c>
      <c r="G3" s="22" t="s">
        <v>15</v>
      </c>
      <c r="H3" s="22" t="s">
        <v>20</v>
      </c>
      <c r="J3" s="25" t="s">
        <v>25</v>
      </c>
      <c r="K3" s="25" t="s">
        <v>26</v>
      </c>
    </row>
    <row r="4" spans="1:17" ht="16.5" thickBot="1">
      <c r="A4" s="55"/>
      <c r="B4" s="55"/>
      <c r="C4" s="56">
        <v>263</v>
      </c>
      <c r="D4" s="21"/>
      <c r="E4" s="18">
        <v>0.50599511111111084</v>
      </c>
      <c r="F4" s="27">
        <v>3.8333333333333336E-3</v>
      </c>
      <c r="G4" s="30">
        <v>6.34529572027797E-2</v>
      </c>
      <c r="H4" s="27">
        <f t="shared" ref="H4:H9" si="0">SQRT(F4^2+G4^2)</f>
        <v>6.356864181514528E-2</v>
      </c>
      <c r="I4" s="37">
        <f>H4/E4</f>
        <v>0.12563094073291614</v>
      </c>
      <c r="J4" s="23">
        <f>E4-H4</f>
        <v>0.44242646929596557</v>
      </c>
      <c r="K4" s="23">
        <f>E4+H4</f>
        <v>0.56956375292625616</v>
      </c>
    </row>
    <row r="5" spans="1:17" ht="16.5" thickBot="1">
      <c r="A5" s="55" t="s">
        <v>53</v>
      </c>
      <c r="B5" s="55"/>
      <c r="C5" s="56">
        <v>431</v>
      </c>
      <c r="D5" s="24"/>
      <c r="E5" s="18">
        <v>0.8366151111111112</v>
      </c>
      <c r="F5" s="57">
        <v>0.1022734302365587</v>
      </c>
      <c r="G5" s="27">
        <v>1.6475288311233578E-2</v>
      </c>
      <c r="H5" s="27">
        <f t="shared" si="0"/>
        <v>0.10359193818676485</v>
      </c>
      <c r="I5" s="37">
        <f t="shared" ref="I4:I9" si="1">H5/E5</f>
        <v>0.12382269553939095</v>
      </c>
      <c r="J5" s="58"/>
      <c r="K5" s="23"/>
    </row>
    <row r="6" spans="1:17" ht="16.5" thickBot="1">
      <c r="A6" s="55" t="s">
        <v>55</v>
      </c>
      <c r="B6" s="55"/>
      <c r="C6" s="56">
        <v>612</v>
      </c>
      <c r="E6" s="18">
        <v>1.1678404444444443</v>
      </c>
      <c r="F6" s="57">
        <v>0.17702502964268876</v>
      </c>
      <c r="G6" s="27">
        <v>1.2887702014318736E-2</v>
      </c>
      <c r="H6" s="27">
        <f t="shared" si="0"/>
        <v>0.17749353222921874</v>
      </c>
      <c r="I6" s="37">
        <f t="shared" si="1"/>
        <v>0.15198440255565437</v>
      </c>
      <c r="J6" s="58"/>
      <c r="K6" s="23"/>
    </row>
    <row r="7" spans="1:17" ht="16.5" thickBot="1">
      <c r="A7" s="53"/>
      <c r="B7" s="53"/>
      <c r="C7" s="54">
        <v>781</v>
      </c>
      <c r="E7" s="18">
        <v>3.1826559999999993</v>
      </c>
      <c r="F7" s="57">
        <v>0.20011506653874664</v>
      </c>
      <c r="G7" s="27">
        <v>0.32791971179949869</v>
      </c>
      <c r="H7" s="27">
        <f t="shared" si="0"/>
        <v>0.38415801077482853</v>
      </c>
      <c r="I7" s="37">
        <f t="shared" si="1"/>
        <v>0.12070359183487898</v>
      </c>
      <c r="J7" s="58"/>
      <c r="K7" s="23"/>
    </row>
    <row r="8" spans="1:17" ht="16.5" thickBot="1">
      <c r="A8" s="53" t="s">
        <v>53</v>
      </c>
      <c r="B8" s="53"/>
      <c r="C8" s="54">
        <v>956</v>
      </c>
      <c r="E8" s="18">
        <v>3.6582937777777773</v>
      </c>
      <c r="F8" s="57">
        <v>0.32142856044636675</v>
      </c>
      <c r="G8" s="27">
        <v>6.464197126012669E-2</v>
      </c>
      <c r="H8" s="27">
        <f t="shared" si="0"/>
        <v>0.32786415467235613</v>
      </c>
      <c r="I8" s="37">
        <f t="shared" si="1"/>
        <v>8.9622150266870176E-2</v>
      </c>
      <c r="J8" s="58"/>
      <c r="K8" s="23"/>
    </row>
    <row r="9" spans="1:17" ht="16.5" thickBot="1">
      <c r="A9" s="53" t="s">
        <v>54</v>
      </c>
      <c r="B9" s="53"/>
      <c r="C9" s="54">
        <v>1134</v>
      </c>
      <c r="E9" s="18">
        <v>4.8899951111111122</v>
      </c>
      <c r="F9" s="57">
        <v>0.31407392177599786</v>
      </c>
      <c r="G9" s="27">
        <v>0.17020723947404423</v>
      </c>
      <c r="H9" s="27">
        <f t="shared" si="0"/>
        <v>0.35722952384864587</v>
      </c>
      <c r="I9" s="37">
        <f t="shared" si="1"/>
        <v>7.3053145398232433E-2</v>
      </c>
      <c r="J9" s="23">
        <f>E9+H9</f>
        <v>5.2472246349597578</v>
      </c>
      <c r="K9" s="23">
        <f>E9-H9</f>
        <v>4.5327655872624666</v>
      </c>
    </row>
    <row r="11" spans="1:17" ht="18">
      <c r="D11" s="1"/>
      <c r="N11" s="22" t="s">
        <v>29</v>
      </c>
      <c r="O11" s="22" t="s">
        <v>30</v>
      </c>
    </row>
    <row r="12" spans="1:17">
      <c r="N12">
        <f>ROUND((J9-J4)/(C9-C4),4)</f>
        <v>5.4999999999999997E-3</v>
      </c>
      <c r="O12">
        <f>ROUND((K9-K4)/(C9-C4),4)</f>
        <v>4.5999999999999999E-3</v>
      </c>
    </row>
    <row r="14" spans="1:17" ht="18.75">
      <c r="M14" s="22" t="s">
        <v>27</v>
      </c>
      <c r="N14">
        <f>(N12+O12)/2</f>
        <v>5.0499999999999998E-3</v>
      </c>
      <c r="O14" t="s">
        <v>31</v>
      </c>
      <c r="P14">
        <f>ROUND(N14*1000,2)</f>
        <v>5.05</v>
      </c>
      <c r="Q14" t="s">
        <v>32</v>
      </c>
    </row>
    <row r="15" spans="1:17" ht="18.75">
      <c r="M15" s="22" t="s">
        <v>28</v>
      </c>
      <c r="N15">
        <f>(N12-O12)/2</f>
        <v>4.4999999999999988E-4</v>
      </c>
      <c r="O15" t="s">
        <v>31</v>
      </c>
      <c r="P15">
        <f>ROUND(N15*1000,2)</f>
        <v>0.45</v>
      </c>
      <c r="Q15" t="s">
        <v>32</v>
      </c>
    </row>
    <row r="18" spans="12:17" ht="17.25">
      <c r="M18" s="22" t="s">
        <v>1</v>
      </c>
      <c r="N18" s="13">
        <f>ROUND(P14,2)</f>
        <v>5.05</v>
      </c>
      <c r="O18" s="13" t="s">
        <v>58</v>
      </c>
      <c r="P18" s="13">
        <f>ROUND(P15,2)</f>
        <v>0.45</v>
      </c>
      <c r="Q18" t="s">
        <v>32</v>
      </c>
    </row>
    <row r="19" spans="12:17">
      <c r="M19" s="13"/>
      <c r="N19" s="13"/>
      <c r="O19" s="13"/>
      <c r="P19" s="13"/>
      <c r="Q19" s="13"/>
    </row>
    <row r="20" spans="12:17" ht="18">
      <c r="M20" s="13" t="s">
        <v>34</v>
      </c>
      <c r="N20" s="13" t="s">
        <v>56</v>
      </c>
      <c r="O20" s="13">
        <v>9.8000000000000007</v>
      </c>
      <c r="P20" s="13"/>
      <c r="Q20" s="13"/>
    </row>
    <row r="21" spans="12:17">
      <c r="M21" s="13"/>
      <c r="N21" s="13"/>
      <c r="O21" s="13"/>
      <c r="P21" s="13"/>
      <c r="Q21" s="13"/>
    </row>
    <row r="22" spans="12:17">
      <c r="M22" s="13" t="s">
        <v>36</v>
      </c>
      <c r="N22" s="13">
        <f>N18*SQRT(O20)</f>
        <v>15.809000600923513</v>
      </c>
      <c r="O22" s="13" t="s">
        <v>58</v>
      </c>
      <c r="P22" s="13">
        <f>P18*O20</f>
        <v>4.41</v>
      </c>
      <c r="Q22" s="13">
        <v>1</v>
      </c>
    </row>
    <row r="23" spans="12:17">
      <c r="M23" s="13"/>
      <c r="N23" s="13"/>
      <c r="O23" s="13"/>
      <c r="P23" s="13"/>
      <c r="Q23" s="13"/>
    </row>
    <row r="24" spans="12:17">
      <c r="M24" s="13"/>
      <c r="N24" s="13"/>
      <c r="O24" s="13"/>
      <c r="P24" s="13"/>
      <c r="Q24" s="13"/>
    </row>
    <row r="25" spans="12:17" ht="18.75">
      <c r="L25">
        <v>1</v>
      </c>
      <c r="M25" s="22" t="s">
        <v>57</v>
      </c>
      <c r="N25" s="13">
        <f>4*PI()^2/N18</f>
        <v>7.8175084365064222</v>
      </c>
      <c r="O25" s="13" t="s">
        <v>58</v>
      </c>
      <c r="P25" s="13">
        <f>P18/N18*N25</f>
        <v>0.69660966265898816</v>
      </c>
      <c r="Q25" t="s">
        <v>32</v>
      </c>
    </row>
    <row r="27" spans="12:17" ht="18">
      <c r="M27">
        <v>2</v>
      </c>
      <c r="N27" s="13" t="s">
        <v>56</v>
      </c>
      <c r="O27" s="13">
        <v>9.8059999999999992</v>
      </c>
    </row>
    <row r="28" spans="12:17">
      <c r="M28" s="6"/>
    </row>
    <row r="30" spans="12:17">
      <c r="M30" s="6"/>
    </row>
    <row r="60" spans="14:18" ht="18.75">
      <c r="N60" s="2"/>
      <c r="O60" s="3"/>
      <c r="P60" s="4"/>
      <c r="Q60" s="5"/>
      <c r="R60" s="3"/>
    </row>
  </sheetData>
  <pageMargins left="0.70866141732283472" right="0.70866141732283472" top="0.74803149606299213" bottom="0.74803149606299213" header="0.31496062992125984" footer="0.31496062992125984"/>
  <pageSetup paperSize="9" scale="81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propagazione ottobre 2012 stude</vt:lpstr>
      <vt:lpstr>approx marzo 2013 studio</vt:lpstr>
      <vt:lpstr>misure prese in classe</vt:lpstr>
      <vt:lpstr>Foglio3</vt:lpstr>
      <vt:lpstr>'propagazione ottobre 2012 stude'!A</vt:lpstr>
      <vt:lpstr>'approx marzo 2013 studio'!A_app</vt:lpstr>
      <vt:lpstr>'misure prese in classe'!A_app</vt:lpstr>
      <vt:lpstr>'propagazione ottobre 2012 stude'!B</vt:lpstr>
      <vt:lpstr>'approx marzo 2013 studio'!B_app</vt:lpstr>
      <vt:lpstr>'misure prese in classe'!B_app</vt:lpstr>
    </vt:vector>
  </TitlesOfParts>
  <Company>INFN- Sezione di Ferrara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Ciullo Giuseppe</dc:creator>
  <cp:lastModifiedBy>ciullo</cp:lastModifiedBy>
  <cp:lastPrinted>2012-10-23T08:46:41Z</cp:lastPrinted>
  <dcterms:created xsi:type="dcterms:W3CDTF">2009-10-09T10:09:31Z</dcterms:created>
  <dcterms:modified xsi:type="dcterms:W3CDTF">2013-03-19T17:30:11Z</dcterms:modified>
</cp:coreProperties>
</file>